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4\март 2024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1'!$A$1:$N$24</definedName>
    <definedName name="_xlnm.Print_Area" localSheetId="1">'Приложение 2-ТЭО'!$A$1:$BG$205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4" i="1" l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B174" i="1"/>
  <c r="BC174" i="1"/>
  <c r="BD174" i="1"/>
  <c r="BE174" i="1"/>
  <c r="BF174" i="1"/>
  <c r="BG174" i="1"/>
  <c r="E174" i="1"/>
  <c r="BC196" i="1"/>
  <c r="AX196" i="1"/>
  <c r="AS196" i="1"/>
  <c r="AN196" i="1"/>
  <c r="AI196" i="1"/>
  <c r="AD196" i="1"/>
  <c r="Y196" i="1"/>
  <c r="T196" i="1"/>
  <c r="O196" i="1"/>
  <c r="E196" i="1" s="1"/>
  <c r="J196" i="1"/>
  <c r="I196" i="1"/>
  <c r="H196" i="1"/>
  <c r="G196" i="1"/>
  <c r="F196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AR197" i="1"/>
  <c r="AS197" i="1"/>
  <c r="AT197" i="1"/>
  <c r="AU197" i="1"/>
  <c r="AV197" i="1"/>
  <c r="AW197" i="1"/>
  <c r="AX197" i="1"/>
  <c r="AY197" i="1"/>
  <c r="AZ197" i="1"/>
  <c r="BA197" i="1"/>
  <c r="BB197" i="1"/>
  <c r="BC197" i="1"/>
  <c r="E197" i="1"/>
  <c r="BC205" i="1"/>
  <c r="AX205" i="1"/>
  <c r="AS205" i="1"/>
  <c r="AN205" i="1"/>
  <c r="AI205" i="1"/>
  <c r="AD205" i="1"/>
  <c r="Y205" i="1"/>
  <c r="T205" i="1"/>
  <c r="O205" i="1"/>
  <c r="E205" i="1" s="1"/>
  <c r="J205" i="1"/>
  <c r="I205" i="1"/>
  <c r="H205" i="1"/>
  <c r="G205" i="1"/>
  <c r="F205" i="1"/>
  <c r="BC204" i="1"/>
  <c r="AX204" i="1"/>
  <c r="AS204" i="1"/>
  <c r="AN204" i="1"/>
  <c r="AI204" i="1"/>
  <c r="AD204" i="1"/>
  <c r="Y204" i="1"/>
  <c r="T204" i="1"/>
  <c r="O204" i="1"/>
  <c r="J204" i="1"/>
  <c r="I204" i="1"/>
  <c r="H204" i="1"/>
  <c r="G204" i="1"/>
  <c r="F204" i="1"/>
  <c r="BC203" i="1"/>
  <c r="AX203" i="1"/>
  <c r="AS203" i="1"/>
  <c r="AN203" i="1"/>
  <c r="AI203" i="1"/>
  <c r="AD203" i="1"/>
  <c r="Y203" i="1"/>
  <c r="T203" i="1"/>
  <c r="O203" i="1"/>
  <c r="E203" i="1" s="1"/>
  <c r="J203" i="1"/>
  <c r="I203" i="1"/>
  <c r="H203" i="1"/>
  <c r="G203" i="1"/>
  <c r="F203" i="1"/>
  <c r="BC202" i="1"/>
  <c r="AX202" i="1"/>
  <c r="AS202" i="1"/>
  <c r="AN202" i="1"/>
  <c r="AI202" i="1"/>
  <c r="AD202" i="1"/>
  <c r="Y202" i="1"/>
  <c r="T202" i="1"/>
  <c r="O202" i="1"/>
  <c r="J202" i="1"/>
  <c r="I202" i="1"/>
  <c r="H202" i="1"/>
  <c r="G202" i="1"/>
  <c r="F202" i="1"/>
  <c r="BC201" i="1"/>
  <c r="AX201" i="1"/>
  <c r="AS201" i="1"/>
  <c r="AN201" i="1"/>
  <c r="AI201" i="1"/>
  <c r="AD201" i="1"/>
  <c r="Y201" i="1"/>
  <c r="T201" i="1"/>
  <c r="O201" i="1"/>
  <c r="J201" i="1"/>
  <c r="I201" i="1"/>
  <c r="H201" i="1"/>
  <c r="G201" i="1"/>
  <c r="F201" i="1"/>
  <c r="BC200" i="1"/>
  <c r="AX200" i="1"/>
  <c r="AS200" i="1"/>
  <c r="AN200" i="1"/>
  <c r="AI200" i="1"/>
  <c r="AD200" i="1"/>
  <c r="Y200" i="1"/>
  <c r="T200" i="1"/>
  <c r="O200" i="1"/>
  <c r="J200" i="1"/>
  <c r="I200" i="1"/>
  <c r="H200" i="1"/>
  <c r="G200" i="1"/>
  <c r="F200" i="1"/>
  <c r="BC199" i="1"/>
  <c r="AX199" i="1"/>
  <c r="AS199" i="1"/>
  <c r="AN199" i="1"/>
  <c r="AI199" i="1"/>
  <c r="AD199" i="1"/>
  <c r="Y199" i="1"/>
  <c r="T199" i="1"/>
  <c r="O199" i="1"/>
  <c r="J199" i="1"/>
  <c r="I199" i="1"/>
  <c r="H199" i="1"/>
  <c r="G199" i="1"/>
  <c r="F199" i="1"/>
  <c r="AB198" i="1"/>
  <c r="AB13" i="1"/>
  <c r="E199" i="1" l="1"/>
  <c r="E202" i="1"/>
  <c r="E200" i="1"/>
  <c r="E204" i="1"/>
  <c r="E201" i="1"/>
  <c r="BC195" i="1"/>
  <c r="AX195" i="1"/>
  <c r="AS195" i="1"/>
  <c r="AN195" i="1"/>
  <c r="AI195" i="1"/>
  <c r="AD195" i="1"/>
  <c r="Y195" i="1"/>
  <c r="T195" i="1"/>
  <c r="O195" i="1"/>
  <c r="J195" i="1"/>
  <c r="I195" i="1"/>
  <c r="H195" i="1"/>
  <c r="G195" i="1"/>
  <c r="F195" i="1"/>
  <c r="BC194" i="1"/>
  <c r="AX194" i="1"/>
  <c r="AS194" i="1"/>
  <c r="AN194" i="1"/>
  <c r="AI194" i="1"/>
  <c r="AD194" i="1"/>
  <c r="Y194" i="1"/>
  <c r="T194" i="1"/>
  <c r="E194" i="1" s="1"/>
  <c r="O194" i="1"/>
  <c r="J194" i="1"/>
  <c r="I194" i="1"/>
  <c r="H194" i="1"/>
  <c r="G194" i="1"/>
  <c r="F194" i="1"/>
  <c r="E195" i="1" l="1"/>
  <c r="K146" i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C160" i="1" l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C157" i="1"/>
  <c r="AX157" i="1"/>
  <c r="AS157" i="1"/>
  <c r="AN157" i="1"/>
  <c r="AI157" i="1"/>
  <c r="AD157" i="1"/>
  <c r="Y157" i="1"/>
  <c r="T157" i="1"/>
  <c r="O157" i="1"/>
  <c r="J157" i="1"/>
  <c r="E157" i="1" s="1"/>
  <c r="I157" i="1"/>
  <c r="H157" i="1"/>
  <c r="G157" i="1"/>
  <c r="F157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E153" i="1" s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BC147" i="1"/>
  <c r="BC146" i="1" s="1"/>
  <c r="AX147" i="1"/>
  <c r="AX146" i="1" s="1"/>
  <c r="AS147" i="1"/>
  <c r="AN147" i="1"/>
  <c r="AI147" i="1"/>
  <c r="AI146" i="1" s="1"/>
  <c r="AD147" i="1"/>
  <c r="AD146" i="1" s="1"/>
  <c r="Y147" i="1"/>
  <c r="T147" i="1"/>
  <c r="O147" i="1"/>
  <c r="O146" i="1" s="1"/>
  <c r="J147" i="1"/>
  <c r="J146" i="1" s="1"/>
  <c r="I147" i="1"/>
  <c r="H147" i="1"/>
  <c r="G147" i="1"/>
  <c r="G146" i="1" s="1"/>
  <c r="F147" i="1"/>
  <c r="F146" i="1" s="1"/>
  <c r="T146" i="1" l="1"/>
  <c r="AN146" i="1"/>
  <c r="H146" i="1"/>
  <c r="I146" i="1"/>
  <c r="Y146" i="1"/>
  <c r="AS146" i="1"/>
  <c r="E156" i="1"/>
  <c r="E160" i="1"/>
  <c r="E159" i="1"/>
  <c r="E158" i="1"/>
  <c r="E149" i="1"/>
  <c r="E151" i="1"/>
  <c r="E150" i="1"/>
  <c r="E155" i="1"/>
  <c r="E154" i="1"/>
  <c r="E147" i="1"/>
  <c r="E152" i="1"/>
  <c r="E148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K28" i="1"/>
  <c r="L28" i="1"/>
  <c r="M28" i="1"/>
  <c r="N28" i="1"/>
  <c r="P28" i="1"/>
  <c r="Q28" i="1"/>
  <c r="S28" i="1"/>
  <c r="U28" i="1"/>
  <c r="V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K115" i="1"/>
  <c r="L115" i="1"/>
  <c r="N115" i="1"/>
  <c r="P115" i="1"/>
  <c r="Q115" i="1"/>
  <c r="S115" i="1"/>
  <c r="U115" i="1"/>
  <c r="V115" i="1"/>
  <c r="W115" i="1"/>
  <c r="X115" i="1"/>
  <c r="Z115" i="1"/>
  <c r="AA115" i="1"/>
  <c r="AB115" i="1"/>
  <c r="AC115" i="1"/>
  <c r="AE115" i="1"/>
  <c r="AF115" i="1"/>
  <c r="AG115" i="1"/>
  <c r="AH115" i="1"/>
  <c r="AJ115" i="1"/>
  <c r="AK115" i="1"/>
  <c r="AL115" i="1"/>
  <c r="AM115" i="1"/>
  <c r="AO115" i="1"/>
  <c r="AP115" i="1"/>
  <c r="AQ115" i="1"/>
  <c r="AR115" i="1"/>
  <c r="AT115" i="1"/>
  <c r="AU115" i="1"/>
  <c r="AV115" i="1"/>
  <c r="AW115" i="1"/>
  <c r="AY115" i="1"/>
  <c r="AZ115" i="1"/>
  <c r="BA115" i="1"/>
  <c r="BB115" i="1"/>
  <c r="BD115" i="1"/>
  <c r="BE115" i="1"/>
  <c r="BF115" i="1"/>
  <c r="BG115" i="1"/>
  <c r="K93" i="1"/>
  <c r="L93" i="1"/>
  <c r="N93" i="1"/>
  <c r="P93" i="1"/>
  <c r="Q93" i="1"/>
  <c r="S93" i="1"/>
  <c r="U93" i="1"/>
  <c r="V93" i="1"/>
  <c r="X93" i="1"/>
  <c r="Z93" i="1"/>
  <c r="AA93" i="1"/>
  <c r="AB93" i="1"/>
  <c r="AC93" i="1"/>
  <c r="AE93" i="1"/>
  <c r="AF93" i="1"/>
  <c r="AG93" i="1"/>
  <c r="AH93" i="1"/>
  <c r="AJ93" i="1"/>
  <c r="AK93" i="1"/>
  <c r="AL93" i="1"/>
  <c r="AM93" i="1"/>
  <c r="AO93" i="1"/>
  <c r="AP93" i="1"/>
  <c r="AQ93" i="1"/>
  <c r="AR93" i="1"/>
  <c r="AT93" i="1"/>
  <c r="AU93" i="1"/>
  <c r="AV93" i="1"/>
  <c r="AW93" i="1"/>
  <c r="AY93" i="1"/>
  <c r="AZ93" i="1"/>
  <c r="BA93" i="1"/>
  <c r="BB93" i="1"/>
  <c r="BD93" i="1"/>
  <c r="BE93" i="1"/>
  <c r="BF93" i="1"/>
  <c r="BG93" i="1"/>
  <c r="E146" i="1" l="1"/>
  <c r="E109" i="1"/>
  <c r="E34" i="1"/>
  <c r="E35" i="1"/>
  <c r="E36" i="1"/>
  <c r="K132" i="1" l="1"/>
  <c r="L132" i="1"/>
  <c r="M132" i="1"/>
  <c r="N132" i="1"/>
  <c r="P132" i="1"/>
  <c r="Q132" i="1"/>
  <c r="R132" i="1"/>
  <c r="S132" i="1"/>
  <c r="U132" i="1"/>
  <c r="V132" i="1"/>
  <c r="W132" i="1"/>
  <c r="X132" i="1"/>
  <c r="Z132" i="1"/>
  <c r="AA132" i="1"/>
  <c r="AB132" i="1"/>
  <c r="AC132" i="1"/>
  <c r="AE132" i="1"/>
  <c r="AF132" i="1"/>
  <c r="AG132" i="1"/>
  <c r="AH132" i="1"/>
  <c r="AJ132" i="1"/>
  <c r="AK132" i="1"/>
  <c r="AL132" i="1"/>
  <c r="AM132" i="1"/>
  <c r="AO132" i="1"/>
  <c r="AP132" i="1"/>
  <c r="AQ132" i="1"/>
  <c r="AR132" i="1"/>
  <c r="AT132" i="1"/>
  <c r="AU132" i="1"/>
  <c r="AV132" i="1"/>
  <c r="AW132" i="1"/>
  <c r="AY132" i="1"/>
  <c r="AZ132" i="1"/>
  <c r="BA132" i="1"/>
  <c r="BB132" i="1"/>
  <c r="BD132" i="1"/>
  <c r="BE132" i="1"/>
  <c r="BF132" i="1"/>
  <c r="BG13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E137" i="1" l="1"/>
  <c r="E140" i="1"/>
  <c r="E138" i="1"/>
  <c r="E139" i="1"/>
  <c r="E141" i="1"/>
  <c r="E142" i="1"/>
  <c r="BC136" i="1" l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BC133" i="1"/>
  <c r="AX133" i="1"/>
  <c r="AX132" i="1" s="1"/>
  <c r="AS133" i="1"/>
  <c r="AN133" i="1"/>
  <c r="AI133" i="1"/>
  <c r="AD133" i="1"/>
  <c r="Y133" i="1"/>
  <c r="T133" i="1"/>
  <c r="O133" i="1"/>
  <c r="J133" i="1"/>
  <c r="J132" i="1" s="1"/>
  <c r="I133" i="1"/>
  <c r="H133" i="1"/>
  <c r="G133" i="1"/>
  <c r="F133" i="1"/>
  <c r="F132" i="1" s="1"/>
  <c r="G132" i="1" l="1"/>
  <c r="O132" i="1"/>
  <c r="AI132" i="1"/>
  <c r="BC132" i="1"/>
  <c r="AD132" i="1"/>
  <c r="H132" i="1"/>
  <c r="T132" i="1"/>
  <c r="AN132" i="1"/>
  <c r="I132" i="1"/>
  <c r="Y132" i="1"/>
  <c r="AS132" i="1"/>
  <c r="E133" i="1"/>
  <c r="E134" i="1"/>
  <c r="E136" i="1"/>
  <c r="E135" i="1"/>
  <c r="E132" i="1" l="1"/>
  <c r="H12" i="2" l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93" i="1"/>
  <c r="AX193" i="1"/>
  <c r="AS193" i="1"/>
  <c r="AN193" i="1"/>
  <c r="AI193" i="1"/>
  <c r="AD193" i="1"/>
  <c r="Y193" i="1"/>
  <c r="T193" i="1"/>
  <c r="O193" i="1"/>
  <c r="J193" i="1"/>
  <c r="I193" i="1"/>
  <c r="H193" i="1"/>
  <c r="G193" i="1"/>
  <c r="F193" i="1"/>
  <c r="K143" i="1"/>
  <c r="L143" i="1"/>
  <c r="M143" i="1"/>
  <c r="N143" i="1"/>
  <c r="P143" i="1"/>
  <c r="Q143" i="1"/>
  <c r="R143" i="1"/>
  <c r="S143" i="1"/>
  <c r="U143" i="1"/>
  <c r="V143" i="1"/>
  <c r="W143" i="1"/>
  <c r="X143" i="1"/>
  <c r="Z143" i="1"/>
  <c r="AA143" i="1"/>
  <c r="AB143" i="1"/>
  <c r="AC143" i="1"/>
  <c r="AE143" i="1"/>
  <c r="AF143" i="1"/>
  <c r="AG143" i="1"/>
  <c r="AH143" i="1"/>
  <c r="AJ143" i="1"/>
  <c r="AK143" i="1"/>
  <c r="AL143" i="1"/>
  <c r="AM143" i="1"/>
  <c r="AO143" i="1"/>
  <c r="AP143" i="1"/>
  <c r="AQ143" i="1"/>
  <c r="AR143" i="1"/>
  <c r="AT143" i="1"/>
  <c r="AU143" i="1"/>
  <c r="AV143" i="1"/>
  <c r="AW143" i="1"/>
  <c r="AY143" i="1"/>
  <c r="AZ143" i="1"/>
  <c r="BA143" i="1"/>
  <c r="BB143" i="1"/>
  <c r="BD143" i="1"/>
  <c r="BE143" i="1"/>
  <c r="BF143" i="1"/>
  <c r="BG143" i="1"/>
  <c r="BC144" i="1"/>
  <c r="AX144" i="1"/>
  <c r="AX143" i="1" s="1"/>
  <c r="AS144" i="1"/>
  <c r="AN144" i="1"/>
  <c r="AI144" i="1"/>
  <c r="AD144" i="1"/>
  <c r="AD143" i="1" s="1"/>
  <c r="Y144" i="1"/>
  <c r="T144" i="1"/>
  <c r="O144" i="1"/>
  <c r="J144" i="1"/>
  <c r="J143" i="1" s="1"/>
  <c r="I144" i="1"/>
  <c r="H144" i="1"/>
  <c r="G144" i="1"/>
  <c r="F144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C192" i="1"/>
  <c r="AX192" i="1"/>
  <c r="AS192" i="1"/>
  <c r="AN192" i="1"/>
  <c r="AI192" i="1"/>
  <c r="AD192" i="1"/>
  <c r="Y192" i="1"/>
  <c r="T192" i="1"/>
  <c r="O192" i="1"/>
  <c r="J192" i="1"/>
  <c r="I192" i="1"/>
  <c r="H192" i="1"/>
  <c r="G192" i="1"/>
  <c r="F192" i="1"/>
  <c r="BC191" i="1"/>
  <c r="AX191" i="1"/>
  <c r="AS191" i="1"/>
  <c r="AN191" i="1"/>
  <c r="AI191" i="1"/>
  <c r="AD191" i="1"/>
  <c r="Y191" i="1"/>
  <c r="T191" i="1"/>
  <c r="O191" i="1"/>
  <c r="J191" i="1"/>
  <c r="I191" i="1"/>
  <c r="H191" i="1"/>
  <c r="G191" i="1"/>
  <c r="F191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89" i="1"/>
  <c r="AX189" i="1"/>
  <c r="AS189" i="1"/>
  <c r="AN189" i="1"/>
  <c r="AI189" i="1"/>
  <c r="AD189" i="1"/>
  <c r="Y189" i="1"/>
  <c r="T189" i="1"/>
  <c r="O189" i="1"/>
  <c r="J189" i="1"/>
  <c r="I189" i="1"/>
  <c r="H189" i="1"/>
  <c r="G189" i="1"/>
  <c r="F189" i="1"/>
  <c r="BC188" i="1"/>
  <c r="AX188" i="1"/>
  <c r="AS188" i="1"/>
  <c r="AN188" i="1"/>
  <c r="AI188" i="1"/>
  <c r="AD188" i="1"/>
  <c r="Y188" i="1"/>
  <c r="T188" i="1"/>
  <c r="O188" i="1"/>
  <c r="J188" i="1"/>
  <c r="I188" i="1"/>
  <c r="H188" i="1"/>
  <c r="G188" i="1"/>
  <c r="F188" i="1"/>
  <c r="F143" i="1" l="1"/>
  <c r="I143" i="1"/>
  <c r="Y143" i="1"/>
  <c r="AS143" i="1"/>
  <c r="G143" i="1"/>
  <c r="O143" i="1"/>
  <c r="AI143" i="1"/>
  <c r="BC143" i="1"/>
  <c r="H143" i="1"/>
  <c r="T143" i="1"/>
  <c r="AN143" i="1"/>
  <c r="E191" i="1"/>
  <c r="E188" i="1"/>
  <c r="E189" i="1"/>
  <c r="E114" i="1"/>
  <c r="E193" i="1"/>
  <c r="E145" i="1"/>
  <c r="E144" i="1"/>
  <c r="E190" i="1"/>
  <c r="E192" i="1"/>
  <c r="E113" i="1"/>
  <c r="E111" i="1"/>
  <c r="E112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D197" i="1"/>
  <c r="BE197" i="1"/>
  <c r="BF197" i="1"/>
  <c r="BG197" i="1"/>
  <c r="BC187" i="1"/>
  <c r="AX187" i="1"/>
  <c r="AS187" i="1"/>
  <c r="AN187" i="1"/>
  <c r="AI187" i="1"/>
  <c r="AD187" i="1"/>
  <c r="Y187" i="1"/>
  <c r="T187" i="1"/>
  <c r="O187" i="1"/>
  <c r="J187" i="1"/>
  <c r="I187" i="1"/>
  <c r="H187" i="1"/>
  <c r="G187" i="1"/>
  <c r="F187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C186" i="1"/>
  <c r="AX186" i="1"/>
  <c r="AS186" i="1"/>
  <c r="AN186" i="1"/>
  <c r="AI186" i="1"/>
  <c r="AD186" i="1"/>
  <c r="Y186" i="1"/>
  <c r="T186" i="1"/>
  <c r="O186" i="1"/>
  <c r="J186" i="1"/>
  <c r="I186" i="1"/>
  <c r="H186" i="1"/>
  <c r="G186" i="1"/>
  <c r="F186" i="1"/>
  <c r="H13" i="2"/>
  <c r="BC129" i="1"/>
  <c r="AX129" i="1"/>
  <c r="AS129" i="1"/>
  <c r="AN129" i="1"/>
  <c r="AI129" i="1"/>
  <c r="AD129" i="1"/>
  <c r="Y129" i="1"/>
  <c r="T129" i="1"/>
  <c r="R129" i="1"/>
  <c r="H129" i="1" s="1"/>
  <c r="J129" i="1"/>
  <c r="I129" i="1"/>
  <c r="G129" i="1"/>
  <c r="F129" i="1"/>
  <c r="BC198" i="1"/>
  <c r="AX198" i="1"/>
  <c r="AS198" i="1"/>
  <c r="AN198" i="1"/>
  <c r="AI198" i="1"/>
  <c r="AD198" i="1"/>
  <c r="Y198" i="1"/>
  <c r="T198" i="1"/>
  <c r="O198" i="1"/>
  <c r="J198" i="1"/>
  <c r="I198" i="1"/>
  <c r="H198" i="1"/>
  <c r="G198" i="1"/>
  <c r="F198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85" i="1"/>
  <c r="AX185" i="1"/>
  <c r="AS185" i="1"/>
  <c r="AN185" i="1"/>
  <c r="AI185" i="1"/>
  <c r="AD185" i="1"/>
  <c r="Y185" i="1"/>
  <c r="T185" i="1"/>
  <c r="O185" i="1"/>
  <c r="J185" i="1"/>
  <c r="I185" i="1"/>
  <c r="H185" i="1"/>
  <c r="G185" i="1"/>
  <c r="F185" i="1"/>
  <c r="O129" i="1" l="1"/>
  <c r="E129" i="1" s="1"/>
  <c r="E186" i="1"/>
  <c r="E143" i="1"/>
  <c r="E33" i="1"/>
  <c r="E187" i="1"/>
  <c r="E110" i="1"/>
  <c r="E198" i="1"/>
  <c r="E108" i="1"/>
  <c r="E185" i="1"/>
  <c r="W168" i="1" l="1"/>
  <c r="W59" i="1" l="1"/>
  <c r="W22" i="1"/>
  <c r="W76" i="1" l="1"/>
  <c r="W31" i="1" l="1"/>
  <c r="W28" i="1" s="1"/>
  <c r="G13" i="2" l="1"/>
  <c r="BC128" i="1"/>
  <c r="AX128" i="1"/>
  <c r="AS128" i="1"/>
  <c r="AN128" i="1"/>
  <c r="AI128" i="1"/>
  <c r="AD128" i="1"/>
  <c r="Y128" i="1"/>
  <c r="T128" i="1"/>
  <c r="R128" i="1"/>
  <c r="O128" i="1" s="1"/>
  <c r="J128" i="1"/>
  <c r="I128" i="1"/>
  <c r="G128" i="1"/>
  <c r="F128" i="1"/>
  <c r="W48" i="1"/>
  <c r="W61" i="1"/>
  <c r="H128" i="1" l="1"/>
  <c r="E128" i="1"/>
  <c r="W62" i="1"/>
  <c r="W69" i="1" l="1"/>
  <c r="W75" i="1" l="1"/>
  <c r="G5" i="2" l="1"/>
  <c r="W15" i="1"/>
  <c r="W23" i="1"/>
  <c r="W21" i="1"/>
  <c r="W13" i="1"/>
  <c r="W68" i="1" l="1"/>
  <c r="W74" i="1"/>
  <c r="W60" i="1"/>
  <c r="W63" i="1"/>
  <c r="W66" i="1"/>
  <c r="W67" i="1"/>
  <c r="G12" i="2" l="1"/>
  <c r="W99" i="1"/>
  <c r="W93" i="1" s="1"/>
  <c r="W40" i="1" l="1"/>
  <c r="W53" i="1"/>
  <c r="W18" i="1"/>
  <c r="W19" i="1"/>
  <c r="G11" i="2"/>
  <c r="W43" i="1"/>
  <c r="G10" i="2"/>
  <c r="W86" i="1"/>
  <c r="W50" i="1"/>
  <c r="BC184" i="1" l="1"/>
  <c r="AX184" i="1"/>
  <c r="AS184" i="1"/>
  <c r="AN184" i="1"/>
  <c r="AI184" i="1"/>
  <c r="AD184" i="1"/>
  <c r="Y184" i="1"/>
  <c r="T184" i="1"/>
  <c r="O184" i="1"/>
  <c r="J184" i="1"/>
  <c r="I184" i="1"/>
  <c r="H184" i="1"/>
  <c r="G184" i="1"/>
  <c r="F184" i="1"/>
  <c r="E184" i="1" l="1"/>
  <c r="W47" i="1"/>
  <c r="W16" i="1"/>
  <c r="W45" i="1"/>
  <c r="W72" i="1" l="1"/>
  <c r="W49" i="1"/>
  <c r="W54" i="1"/>
  <c r="W41" i="1"/>
  <c r="F183" i="1" l="1"/>
  <c r="G183" i="1"/>
  <c r="H183" i="1"/>
  <c r="I183" i="1"/>
  <c r="J183" i="1"/>
  <c r="O183" i="1"/>
  <c r="T183" i="1"/>
  <c r="Y183" i="1"/>
  <c r="AD183" i="1"/>
  <c r="AI183" i="1"/>
  <c r="AN183" i="1"/>
  <c r="AS183" i="1"/>
  <c r="AX183" i="1"/>
  <c r="BC183" i="1"/>
  <c r="E183" i="1" l="1"/>
  <c r="W85" i="1"/>
  <c r="BC107" i="1" l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E107" i="1" l="1"/>
  <c r="E106" i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127" i="1"/>
  <c r="AX127" i="1"/>
  <c r="AS127" i="1"/>
  <c r="AN127" i="1"/>
  <c r="AI127" i="1"/>
  <c r="AD127" i="1"/>
  <c r="Y127" i="1"/>
  <c r="T127" i="1"/>
  <c r="R127" i="1"/>
  <c r="O127" i="1" s="1"/>
  <c r="J127" i="1"/>
  <c r="I127" i="1"/>
  <c r="G127" i="1"/>
  <c r="F127" i="1"/>
  <c r="H127" i="1" l="1"/>
  <c r="E32" i="1"/>
  <c r="E127" i="1"/>
  <c r="E31" i="1"/>
  <c r="W44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C126" i="1"/>
  <c r="AX126" i="1"/>
  <c r="AS126" i="1"/>
  <c r="AN126" i="1"/>
  <c r="AI126" i="1"/>
  <c r="AD126" i="1"/>
  <c r="Y126" i="1"/>
  <c r="T126" i="1"/>
  <c r="R126" i="1"/>
  <c r="O126" i="1" s="1"/>
  <c r="J126" i="1"/>
  <c r="I126" i="1"/>
  <c r="G126" i="1"/>
  <c r="F126" i="1"/>
  <c r="W51" i="1"/>
  <c r="H126" i="1" l="1"/>
  <c r="E126" i="1"/>
  <c r="E105" i="1"/>
  <c r="R55" i="1"/>
  <c r="R167" i="1"/>
  <c r="R29" i="1" l="1"/>
  <c r="R28" i="1" s="1"/>
  <c r="F9" i="2"/>
  <c r="R64" i="1" l="1"/>
  <c r="R67" i="1" l="1"/>
  <c r="F5" i="2"/>
  <c r="R22" i="1"/>
  <c r="R62" i="1" l="1"/>
  <c r="R75" i="1"/>
  <c r="R76" i="1"/>
  <c r="R65" i="1"/>
  <c r="R68" i="1"/>
  <c r="R13" i="1"/>
  <c r="R57" i="1"/>
  <c r="R61" i="1" l="1"/>
  <c r="R69" i="1"/>
  <c r="R178" i="1" l="1"/>
  <c r="F13" i="2"/>
  <c r="R125" i="1"/>
  <c r="R115" i="1" s="1"/>
  <c r="R44" i="1" l="1"/>
  <c r="R18" i="1" l="1"/>
  <c r="F11" i="2"/>
  <c r="R168" i="1"/>
  <c r="R97" i="1"/>
  <c r="F12" i="2"/>
  <c r="R99" i="1"/>
  <c r="R181" i="1"/>
  <c r="K77" i="1"/>
  <c r="L77" i="1"/>
  <c r="N77" i="1"/>
  <c r="P77" i="1"/>
  <c r="Q77" i="1"/>
  <c r="S77" i="1"/>
  <c r="U77" i="1"/>
  <c r="V77" i="1"/>
  <c r="W77" i="1"/>
  <c r="X77" i="1"/>
  <c r="Z77" i="1"/>
  <c r="AA77" i="1"/>
  <c r="AB77" i="1"/>
  <c r="AC77" i="1"/>
  <c r="AE77" i="1"/>
  <c r="AF77" i="1"/>
  <c r="AG77" i="1"/>
  <c r="AH77" i="1"/>
  <c r="AJ77" i="1"/>
  <c r="AK77" i="1"/>
  <c r="AL77" i="1"/>
  <c r="AM77" i="1"/>
  <c r="AO77" i="1"/>
  <c r="AP77" i="1"/>
  <c r="AQ77" i="1"/>
  <c r="AR77" i="1"/>
  <c r="AT77" i="1"/>
  <c r="AU77" i="1"/>
  <c r="AV77" i="1"/>
  <c r="AW77" i="1"/>
  <c r="AY77" i="1"/>
  <c r="AZ77" i="1"/>
  <c r="BA77" i="1"/>
  <c r="BB77" i="1"/>
  <c r="BD77" i="1"/>
  <c r="BE77" i="1"/>
  <c r="BF77" i="1"/>
  <c r="BG77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R100" i="1"/>
  <c r="R89" i="1"/>
  <c r="R77" i="1" s="1"/>
  <c r="R180" i="1"/>
  <c r="R15" i="1"/>
  <c r="R23" i="1"/>
  <c r="R21" i="1"/>
  <c r="R20" i="1"/>
  <c r="R59" i="1"/>
  <c r="R66" i="1"/>
  <c r="R71" i="1"/>
  <c r="R63" i="1"/>
  <c r="R131" i="1"/>
  <c r="R179" i="1"/>
  <c r="R102" i="1"/>
  <c r="R182" i="1"/>
  <c r="R93" i="1" l="1"/>
  <c r="E92" i="1"/>
  <c r="R47" i="1"/>
  <c r="R39" i="1"/>
  <c r="BC91" i="1" l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90" i="1" l="1"/>
  <c r="E91" i="1"/>
  <c r="F10" i="2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E104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82" i="1" l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K165" i="1"/>
  <c r="L165" i="1"/>
  <c r="N165" i="1"/>
  <c r="P165" i="1"/>
  <c r="Q165" i="1"/>
  <c r="S165" i="1"/>
  <c r="U165" i="1"/>
  <c r="V165" i="1"/>
  <c r="W165" i="1"/>
  <c r="X165" i="1"/>
  <c r="Z165" i="1"/>
  <c r="AA165" i="1"/>
  <c r="AB165" i="1"/>
  <c r="AC165" i="1"/>
  <c r="AE165" i="1"/>
  <c r="AF165" i="1"/>
  <c r="AG165" i="1"/>
  <c r="AH165" i="1"/>
  <c r="AJ165" i="1"/>
  <c r="AK165" i="1"/>
  <c r="AL165" i="1"/>
  <c r="AM165" i="1"/>
  <c r="AO165" i="1"/>
  <c r="AP165" i="1"/>
  <c r="AQ165" i="1"/>
  <c r="AR165" i="1"/>
  <c r="AT165" i="1"/>
  <c r="AU165" i="1"/>
  <c r="AV165" i="1"/>
  <c r="AW165" i="1"/>
  <c r="AY165" i="1"/>
  <c r="AZ165" i="1"/>
  <c r="BA165" i="1"/>
  <c r="BB165" i="1"/>
  <c r="BD165" i="1"/>
  <c r="BE165" i="1"/>
  <c r="BF165" i="1"/>
  <c r="BG165" i="1"/>
  <c r="BC169" i="1"/>
  <c r="AX169" i="1"/>
  <c r="AS169" i="1"/>
  <c r="AN169" i="1"/>
  <c r="AI169" i="1"/>
  <c r="AD169" i="1"/>
  <c r="Y169" i="1"/>
  <c r="T169" i="1"/>
  <c r="O169" i="1"/>
  <c r="M169" i="1"/>
  <c r="H169" i="1" s="1"/>
  <c r="I169" i="1"/>
  <c r="G169" i="1"/>
  <c r="F169" i="1"/>
  <c r="BC181" i="1"/>
  <c r="AX181" i="1"/>
  <c r="AS181" i="1"/>
  <c r="AN181" i="1"/>
  <c r="AI181" i="1"/>
  <c r="AD181" i="1"/>
  <c r="Y181" i="1"/>
  <c r="T181" i="1"/>
  <c r="O181" i="1"/>
  <c r="J181" i="1"/>
  <c r="I181" i="1"/>
  <c r="H181" i="1"/>
  <c r="G181" i="1"/>
  <c r="F181" i="1"/>
  <c r="BC180" i="1"/>
  <c r="AX180" i="1"/>
  <c r="AS180" i="1"/>
  <c r="AN180" i="1"/>
  <c r="AI180" i="1"/>
  <c r="AD180" i="1"/>
  <c r="Y180" i="1"/>
  <c r="T180" i="1"/>
  <c r="O180" i="1"/>
  <c r="J180" i="1"/>
  <c r="I180" i="1"/>
  <c r="H180" i="1"/>
  <c r="G180" i="1"/>
  <c r="F180" i="1"/>
  <c r="R54" i="1"/>
  <c r="R19" i="1"/>
  <c r="E179" i="1" l="1"/>
  <c r="J169" i="1"/>
  <c r="E169" i="1" s="1"/>
  <c r="E182" i="1"/>
  <c r="E180" i="1"/>
  <c r="E181" i="1"/>
  <c r="BC125" i="1" l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R16" i="1"/>
  <c r="E124" i="1" l="1"/>
  <c r="E125" i="1"/>
  <c r="BC178" i="1"/>
  <c r="AX178" i="1"/>
  <c r="AS178" i="1"/>
  <c r="AN178" i="1"/>
  <c r="AI178" i="1"/>
  <c r="AD178" i="1"/>
  <c r="Y178" i="1"/>
  <c r="T178" i="1"/>
  <c r="O178" i="1"/>
  <c r="J178" i="1"/>
  <c r="I178" i="1"/>
  <c r="H178" i="1"/>
  <c r="G178" i="1"/>
  <c r="F178" i="1"/>
  <c r="K170" i="1"/>
  <c r="L170" i="1"/>
  <c r="N170" i="1"/>
  <c r="P170" i="1"/>
  <c r="Q170" i="1"/>
  <c r="R170" i="1"/>
  <c r="S170" i="1"/>
  <c r="U170" i="1"/>
  <c r="V170" i="1"/>
  <c r="W170" i="1"/>
  <c r="X170" i="1"/>
  <c r="Z170" i="1"/>
  <c r="AA170" i="1"/>
  <c r="AB170" i="1"/>
  <c r="AC170" i="1"/>
  <c r="AE170" i="1"/>
  <c r="AF170" i="1"/>
  <c r="AG170" i="1"/>
  <c r="AH170" i="1"/>
  <c r="AJ170" i="1"/>
  <c r="AK170" i="1"/>
  <c r="AL170" i="1"/>
  <c r="AM170" i="1"/>
  <c r="AO170" i="1"/>
  <c r="AP170" i="1"/>
  <c r="AQ170" i="1"/>
  <c r="AR170" i="1"/>
  <c r="AT170" i="1"/>
  <c r="AU170" i="1"/>
  <c r="AV170" i="1"/>
  <c r="AW170" i="1"/>
  <c r="AY170" i="1"/>
  <c r="AZ170" i="1"/>
  <c r="BA170" i="1"/>
  <c r="BB170" i="1"/>
  <c r="BD170" i="1"/>
  <c r="BE170" i="1"/>
  <c r="BF170" i="1"/>
  <c r="BG170" i="1"/>
  <c r="BC173" i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C177" i="1"/>
  <c r="AX177" i="1"/>
  <c r="AS177" i="1"/>
  <c r="AN177" i="1"/>
  <c r="AI177" i="1"/>
  <c r="AD177" i="1"/>
  <c r="Y177" i="1"/>
  <c r="T177" i="1"/>
  <c r="O177" i="1"/>
  <c r="J177" i="1"/>
  <c r="I177" i="1"/>
  <c r="H177" i="1"/>
  <c r="G177" i="1"/>
  <c r="F177" i="1"/>
  <c r="E178" i="1" l="1"/>
  <c r="E177" i="1"/>
  <c r="E173" i="1"/>
  <c r="E103" i="1"/>
  <c r="R41" i="1" l="1"/>
  <c r="R48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R165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3" i="1"/>
  <c r="E102" i="1" l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E176" i="1" l="1"/>
  <c r="E89" i="1"/>
  <c r="BC101" i="1" l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101" i="1"/>
  <c r="E29" i="1"/>
  <c r="E28" i="1" s="1"/>
  <c r="E11" i="2" l="1"/>
  <c r="E10" i="2"/>
  <c r="M172" i="1" l="1"/>
  <c r="M98" i="1" l="1"/>
  <c r="M83" i="1" l="1"/>
  <c r="M65" i="1"/>
  <c r="M63" i="1"/>
  <c r="BC88" i="1" l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116" i="1"/>
  <c r="M76" i="1"/>
  <c r="M23" i="1"/>
  <c r="M74" i="1"/>
  <c r="E88" i="1" l="1"/>
  <c r="BC167" i="1" l="1"/>
  <c r="AX167" i="1"/>
  <c r="AS167" i="1"/>
  <c r="AN167" i="1"/>
  <c r="AI167" i="1"/>
  <c r="AD167" i="1"/>
  <c r="Y167" i="1"/>
  <c r="T167" i="1"/>
  <c r="O167" i="1"/>
  <c r="J167" i="1"/>
  <c r="I167" i="1"/>
  <c r="G167" i="1"/>
  <c r="F167" i="1"/>
  <c r="M166" i="1"/>
  <c r="M19" i="1"/>
  <c r="M168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M94" i="1"/>
  <c r="M71" i="1"/>
  <c r="M62" i="1"/>
  <c r="M41" i="1"/>
  <c r="M80" i="1"/>
  <c r="M60" i="1"/>
  <c r="M162" i="1"/>
  <c r="M13" i="1"/>
  <c r="M165" i="1" l="1"/>
  <c r="E87" i="1"/>
  <c r="E167" i="1"/>
  <c r="H167" i="1"/>
  <c r="R58" i="1"/>
  <c r="R130" i="1"/>
  <c r="R38" i="1"/>
  <c r="R37" i="1" s="1"/>
  <c r="M120" i="1"/>
  <c r="M115" i="1" s="1"/>
  <c r="M48" i="1"/>
  <c r="K130" i="1"/>
  <c r="L130" i="1"/>
  <c r="M130" i="1"/>
  <c r="N130" i="1"/>
  <c r="P130" i="1"/>
  <c r="Q130" i="1"/>
  <c r="S130" i="1"/>
  <c r="U130" i="1"/>
  <c r="V130" i="1"/>
  <c r="W130" i="1"/>
  <c r="X130" i="1"/>
  <c r="Z130" i="1"/>
  <c r="AA130" i="1"/>
  <c r="AB130" i="1"/>
  <c r="AC130" i="1"/>
  <c r="AE130" i="1"/>
  <c r="AF130" i="1"/>
  <c r="AG130" i="1"/>
  <c r="AH130" i="1"/>
  <c r="AJ130" i="1"/>
  <c r="AK130" i="1"/>
  <c r="AL130" i="1"/>
  <c r="AM130" i="1"/>
  <c r="AO130" i="1"/>
  <c r="AP130" i="1"/>
  <c r="AQ130" i="1"/>
  <c r="AR130" i="1"/>
  <c r="AT130" i="1"/>
  <c r="AU130" i="1"/>
  <c r="AV130" i="1"/>
  <c r="AW130" i="1"/>
  <c r="AY130" i="1"/>
  <c r="AZ130" i="1"/>
  <c r="BA130" i="1"/>
  <c r="BB130" i="1"/>
  <c r="BD130" i="1"/>
  <c r="BE130" i="1"/>
  <c r="BF130" i="1"/>
  <c r="BG130" i="1"/>
  <c r="M171" i="1" l="1"/>
  <c r="M170" i="1" s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M97" i="1"/>
  <c r="M93" i="1" s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E100" i="1" l="1"/>
  <c r="E99" i="1"/>
  <c r="E175" i="1"/>
  <c r="BC131" i="1"/>
  <c r="BC130" i="1" s="1"/>
  <c r="AX131" i="1"/>
  <c r="AX130" i="1" s="1"/>
  <c r="AS131" i="1"/>
  <c r="AS130" i="1" s="1"/>
  <c r="AN131" i="1"/>
  <c r="AN130" i="1" s="1"/>
  <c r="AI131" i="1"/>
  <c r="AI130" i="1" s="1"/>
  <c r="AD131" i="1"/>
  <c r="AD130" i="1" s="1"/>
  <c r="Y131" i="1"/>
  <c r="Y130" i="1" s="1"/>
  <c r="T131" i="1"/>
  <c r="T130" i="1" s="1"/>
  <c r="O131" i="1"/>
  <c r="O130" i="1" s="1"/>
  <c r="J131" i="1"/>
  <c r="J130" i="1" s="1"/>
  <c r="I131" i="1"/>
  <c r="I130" i="1" s="1"/>
  <c r="H131" i="1"/>
  <c r="H130" i="1" s="1"/>
  <c r="G131" i="1"/>
  <c r="G130" i="1" s="1"/>
  <c r="F131" i="1"/>
  <c r="F130" i="1" s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6" i="1" l="1"/>
  <c r="E85" i="1"/>
  <c r="E131" i="1"/>
  <c r="E130" i="1" s="1"/>
  <c r="M75" i="1"/>
  <c r="BC168" i="1" l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68" i="1" l="1"/>
  <c r="E84" i="1"/>
  <c r="E83" i="1"/>
  <c r="M69" i="1" l="1"/>
  <c r="M45" i="1" l="1"/>
  <c r="M53" i="1"/>
  <c r="M47" i="1"/>
  <c r="M51" i="1"/>
  <c r="BC98" i="1" l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M39" i="1"/>
  <c r="E98" i="1" l="1"/>
  <c r="E97" i="1"/>
  <c r="BC82" i="1"/>
  <c r="AX82" i="1"/>
  <c r="AS82" i="1"/>
  <c r="AN82" i="1"/>
  <c r="AI82" i="1"/>
  <c r="AD82" i="1"/>
  <c r="Y82" i="1"/>
  <c r="T82" i="1"/>
  <c r="O82" i="1"/>
  <c r="BC81" i="1"/>
  <c r="AX81" i="1"/>
  <c r="AS81" i="1"/>
  <c r="AN81" i="1"/>
  <c r="AI81" i="1"/>
  <c r="AD81" i="1"/>
  <c r="Y81" i="1"/>
  <c r="T81" i="1"/>
  <c r="O81" i="1"/>
  <c r="BC80" i="1"/>
  <c r="AX80" i="1"/>
  <c r="AS80" i="1"/>
  <c r="AN80" i="1"/>
  <c r="AI80" i="1"/>
  <c r="AD80" i="1"/>
  <c r="Y80" i="1"/>
  <c r="T80" i="1"/>
  <c r="O80" i="1"/>
  <c r="M78" i="1"/>
  <c r="M77" i="1" s="1"/>
  <c r="J82" i="1"/>
  <c r="I82" i="1"/>
  <c r="H82" i="1"/>
  <c r="G82" i="1"/>
  <c r="F82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E123" i="1" l="1"/>
  <c r="E122" i="1"/>
  <c r="E121" i="1"/>
  <c r="E82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120" i="1"/>
  <c r="BC119" i="1"/>
  <c r="BC118" i="1"/>
  <c r="BC117" i="1"/>
  <c r="BC116" i="1"/>
  <c r="AX120" i="1"/>
  <c r="AX119" i="1"/>
  <c r="AX118" i="1"/>
  <c r="AX117" i="1"/>
  <c r="AX116" i="1"/>
  <c r="AS120" i="1"/>
  <c r="AS119" i="1"/>
  <c r="AS118" i="1"/>
  <c r="AS117" i="1"/>
  <c r="AS116" i="1"/>
  <c r="AN120" i="1"/>
  <c r="AN119" i="1"/>
  <c r="AN118" i="1"/>
  <c r="AN117" i="1"/>
  <c r="AN116" i="1"/>
  <c r="AI120" i="1"/>
  <c r="AI119" i="1"/>
  <c r="AI118" i="1"/>
  <c r="AI117" i="1"/>
  <c r="AI116" i="1"/>
  <c r="AD120" i="1"/>
  <c r="AD119" i="1"/>
  <c r="AD118" i="1"/>
  <c r="AD117" i="1"/>
  <c r="AD116" i="1"/>
  <c r="Y120" i="1"/>
  <c r="Y119" i="1"/>
  <c r="Y118" i="1"/>
  <c r="Y117" i="1"/>
  <c r="Y116" i="1"/>
  <c r="T120" i="1"/>
  <c r="T119" i="1"/>
  <c r="T118" i="1"/>
  <c r="T117" i="1"/>
  <c r="T116" i="1"/>
  <c r="O120" i="1"/>
  <c r="O119" i="1"/>
  <c r="O118" i="1"/>
  <c r="O117" i="1"/>
  <c r="O116" i="1"/>
  <c r="I117" i="1"/>
  <c r="I118" i="1"/>
  <c r="I119" i="1"/>
  <c r="I120" i="1"/>
  <c r="I116" i="1"/>
  <c r="J120" i="1"/>
  <c r="H120" i="1"/>
  <c r="G120" i="1"/>
  <c r="F120" i="1"/>
  <c r="AD115" i="1" l="1"/>
  <c r="AX115" i="1"/>
  <c r="I115" i="1"/>
  <c r="O115" i="1"/>
  <c r="AI115" i="1"/>
  <c r="BC115" i="1"/>
  <c r="T115" i="1"/>
  <c r="AN115" i="1"/>
  <c r="Y115" i="1"/>
  <c r="AS115" i="1"/>
  <c r="E96" i="1"/>
  <c r="E120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M20" i="1"/>
  <c r="E95" i="1" l="1"/>
  <c r="M161" i="1"/>
  <c r="BC172" i="1" l="1"/>
  <c r="AX172" i="1"/>
  <c r="AS172" i="1"/>
  <c r="AN172" i="1"/>
  <c r="AI172" i="1"/>
  <c r="AD172" i="1"/>
  <c r="Y172" i="1"/>
  <c r="T172" i="1"/>
  <c r="O172" i="1"/>
  <c r="J172" i="1"/>
  <c r="I172" i="1"/>
  <c r="H172" i="1"/>
  <c r="G172" i="1"/>
  <c r="F172" i="1"/>
  <c r="BC171" i="1"/>
  <c r="AX171" i="1"/>
  <c r="AX170" i="1" s="1"/>
  <c r="AS171" i="1"/>
  <c r="AN171" i="1"/>
  <c r="AI171" i="1"/>
  <c r="AD171" i="1"/>
  <c r="AD170" i="1" s="1"/>
  <c r="Y171" i="1"/>
  <c r="T171" i="1"/>
  <c r="O171" i="1"/>
  <c r="J171" i="1"/>
  <c r="J170" i="1" s="1"/>
  <c r="I171" i="1"/>
  <c r="H171" i="1"/>
  <c r="G171" i="1"/>
  <c r="F171" i="1"/>
  <c r="F119" i="1"/>
  <c r="G119" i="1"/>
  <c r="H119" i="1"/>
  <c r="J119" i="1"/>
  <c r="E119" i="1" s="1"/>
  <c r="F118" i="1"/>
  <c r="G118" i="1"/>
  <c r="H118" i="1"/>
  <c r="J118" i="1"/>
  <c r="E118" i="1" s="1"/>
  <c r="BC166" i="1"/>
  <c r="BC165" i="1" s="1"/>
  <c r="AX166" i="1"/>
  <c r="AX165" i="1" s="1"/>
  <c r="AS166" i="1"/>
  <c r="AS165" i="1" s="1"/>
  <c r="AN166" i="1"/>
  <c r="AN165" i="1" s="1"/>
  <c r="AI166" i="1"/>
  <c r="AI165" i="1" s="1"/>
  <c r="AD166" i="1"/>
  <c r="AD165" i="1" s="1"/>
  <c r="Y166" i="1"/>
  <c r="Y165" i="1" s="1"/>
  <c r="T166" i="1"/>
  <c r="T165" i="1" s="1"/>
  <c r="O166" i="1"/>
  <c r="O165" i="1" s="1"/>
  <c r="J166" i="1"/>
  <c r="J165" i="1" s="1"/>
  <c r="I166" i="1"/>
  <c r="I165" i="1" s="1"/>
  <c r="H166" i="1"/>
  <c r="H165" i="1" s="1"/>
  <c r="G166" i="1"/>
  <c r="G165" i="1" s="1"/>
  <c r="F166" i="1"/>
  <c r="F165" i="1" s="1"/>
  <c r="F117" i="1"/>
  <c r="G117" i="1"/>
  <c r="H117" i="1"/>
  <c r="J117" i="1"/>
  <c r="E117" i="1" s="1"/>
  <c r="F81" i="1"/>
  <c r="G81" i="1"/>
  <c r="H81" i="1"/>
  <c r="I81" i="1"/>
  <c r="J81" i="1"/>
  <c r="E81" i="1" s="1"/>
  <c r="H116" i="1"/>
  <c r="H115" i="1" s="1"/>
  <c r="G116" i="1"/>
  <c r="F116" i="1"/>
  <c r="J116" i="1"/>
  <c r="K161" i="1"/>
  <c r="L161" i="1"/>
  <c r="F164" i="1"/>
  <c r="G164" i="1"/>
  <c r="H164" i="1"/>
  <c r="J164" i="1"/>
  <c r="O164" i="1"/>
  <c r="T164" i="1"/>
  <c r="Y164" i="1"/>
  <c r="AD164" i="1"/>
  <c r="AI164" i="1"/>
  <c r="AN164" i="1"/>
  <c r="AS164" i="1"/>
  <c r="AX164" i="1"/>
  <c r="BC164" i="1"/>
  <c r="F80" i="1"/>
  <c r="G80" i="1"/>
  <c r="H80" i="1"/>
  <c r="I80" i="1"/>
  <c r="J80" i="1"/>
  <c r="M16" i="1"/>
  <c r="M21" i="1"/>
  <c r="M18" i="1"/>
  <c r="F115" i="1" l="1"/>
  <c r="J115" i="1"/>
  <c r="G115" i="1"/>
  <c r="F170" i="1"/>
  <c r="G170" i="1"/>
  <c r="O170" i="1"/>
  <c r="AI170" i="1"/>
  <c r="BC170" i="1"/>
  <c r="H170" i="1"/>
  <c r="T170" i="1"/>
  <c r="AN170" i="1"/>
  <c r="I170" i="1"/>
  <c r="Y170" i="1"/>
  <c r="AS170" i="1"/>
  <c r="E80" i="1"/>
  <c r="E116" i="1"/>
  <c r="E115" i="1" s="1"/>
  <c r="E166" i="1"/>
  <c r="E165" i="1" s="1"/>
  <c r="E164" i="1"/>
  <c r="E172" i="1"/>
  <c r="E171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170" i="1" l="1"/>
  <c r="BC25" i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4" i="1"/>
  <c r="BC93" i="1" s="1"/>
  <c r="AX94" i="1"/>
  <c r="AX93" i="1" s="1"/>
  <c r="AS94" i="1"/>
  <c r="AS93" i="1" s="1"/>
  <c r="AN94" i="1"/>
  <c r="AN93" i="1" s="1"/>
  <c r="AI94" i="1"/>
  <c r="AI93" i="1" s="1"/>
  <c r="AD94" i="1"/>
  <c r="AD93" i="1" s="1"/>
  <c r="Y94" i="1"/>
  <c r="Y93" i="1" s="1"/>
  <c r="T94" i="1"/>
  <c r="T93" i="1" s="1"/>
  <c r="O94" i="1"/>
  <c r="O93" i="1" s="1"/>
  <c r="J94" i="1"/>
  <c r="J93" i="1" s="1"/>
  <c r="I94" i="1"/>
  <c r="I93" i="1" s="1"/>
  <c r="H94" i="1"/>
  <c r="H93" i="1" s="1"/>
  <c r="G94" i="1"/>
  <c r="G93" i="1" s="1"/>
  <c r="F94" i="1"/>
  <c r="F93" i="1" s="1"/>
  <c r="N161" i="1"/>
  <c r="P161" i="1"/>
  <c r="Q161" i="1"/>
  <c r="R161" i="1"/>
  <c r="S161" i="1"/>
  <c r="U161" i="1"/>
  <c r="V161" i="1"/>
  <c r="W161" i="1"/>
  <c r="X161" i="1"/>
  <c r="Z161" i="1"/>
  <c r="AA161" i="1"/>
  <c r="AB161" i="1"/>
  <c r="AC161" i="1"/>
  <c r="AE161" i="1"/>
  <c r="AF161" i="1"/>
  <c r="AG161" i="1"/>
  <c r="AH161" i="1"/>
  <c r="AJ161" i="1"/>
  <c r="AK161" i="1"/>
  <c r="AL161" i="1"/>
  <c r="AM161" i="1"/>
  <c r="AO161" i="1"/>
  <c r="AP161" i="1"/>
  <c r="AQ161" i="1"/>
  <c r="AR161" i="1"/>
  <c r="AT161" i="1"/>
  <c r="AU161" i="1"/>
  <c r="AV161" i="1"/>
  <c r="AW161" i="1"/>
  <c r="AY161" i="1"/>
  <c r="AZ161" i="1"/>
  <c r="BA161" i="1"/>
  <c r="BB161" i="1"/>
  <c r="BD161" i="1"/>
  <c r="BE161" i="1"/>
  <c r="BF161" i="1"/>
  <c r="BG161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BC162" i="1"/>
  <c r="AX162" i="1"/>
  <c r="AS162" i="1"/>
  <c r="AN162" i="1"/>
  <c r="AI162" i="1"/>
  <c r="AD162" i="1"/>
  <c r="Y162" i="1"/>
  <c r="T162" i="1"/>
  <c r="O162" i="1"/>
  <c r="J162" i="1"/>
  <c r="I162" i="1"/>
  <c r="H162" i="1"/>
  <c r="G162" i="1"/>
  <c r="F162" i="1"/>
  <c r="O79" i="1"/>
  <c r="T79" i="1"/>
  <c r="Y79" i="1"/>
  <c r="AD79" i="1"/>
  <c r="AI79" i="1"/>
  <c r="AN79" i="1"/>
  <c r="AS79" i="1"/>
  <c r="AX79" i="1"/>
  <c r="BC79" i="1"/>
  <c r="J79" i="1"/>
  <c r="I79" i="1"/>
  <c r="H79" i="1"/>
  <c r="G79" i="1"/>
  <c r="F79" i="1"/>
  <c r="BC78" i="1"/>
  <c r="AX78" i="1"/>
  <c r="AX77" i="1" s="1"/>
  <c r="AS78" i="1"/>
  <c r="AN78" i="1"/>
  <c r="AN77" i="1" s="1"/>
  <c r="AI78" i="1"/>
  <c r="AD78" i="1"/>
  <c r="AD77" i="1" s="1"/>
  <c r="Y78" i="1"/>
  <c r="T78" i="1"/>
  <c r="T77" i="1" s="1"/>
  <c r="O78" i="1"/>
  <c r="J78" i="1"/>
  <c r="I78" i="1"/>
  <c r="H78" i="1"/>
  <c r="G78" i="1"/>
  <c r="F78" i="1"/>
  <c r="M52" i="1"/>
  <c r="I77" i="1" l="1"/>
  <c r="Y77" i="1"/>
  <c r="AS77" i="1"/>
  <c r="H77" i="1"/>
  <c r="G77" i="1"/>
  <c r="O77" i="1"/>
  <c r="AI77" i="1"/>
  <c r="BC77" i="1"/>
  <c r="J77" i="1"/>
  <c r="F77" i="1"/>
  <c r="J161" i="1"/>
  <c r="AX161" i="1"/>
  <c r="F161" i="1"/>
  <c r="G161" i="1"/>
  <c r="I161" i="1"/>
  <c r="AS161" i="1"/>
  <c r="AD161" i="1"/>
  <c r="AI161" i="1"/>
  <c r="H161" i="1"/>
  <c r="AN161" i="1"/>
  <c r="E163" i="1"/>
  <c r="T161" i="1"/>
  <c r="BC161" i="1"/>
  <c r="Y161" i="1"/>
  <c r="O161" i="1"/>
  <c r="E162" i="1"/>
  <c r="E94" i="1"/>
  <c r="E93" i="1" s="1"/>
  <c r="E79" i="1"/>
  <c r="E78" i="1"/>
  <c r="E77" i="1" l="1"/>
  <c r="E161" i="1"/>
  <c r="K38" i="1"/>
  <c r="L38" i="1"/>
  <c r="L37" i="1" s="1"/>
  <c r="M38" i="1"/>
  <c r="N38" i="1"/>
  <c r="P38" i="1"/>
  <c r="Q38" i="1"/>
  <c r="Q37" i="1" s="1"/>
  <c r="S38" i="1"/>
  <c r="U38" i="1"/>
  <c r="V38" i="1"/>
  <c r="W38" i="1"/>
  <c r="W37" i="1" s="1"/>
  <c r="X38" i="1"/>
  <c r="Z38" i="1"/>
  <c r="AA38" i="1"/>
  <c r="AB38" i="1"/>
  <c r="AB37" i="1" s="1"/>
  <c r="AC38" i="1"/>
  <c r="AE38" i="1"/>
  <c r="AF38" i="1"/>
  <c r="AG38" i="1"/>
  <c r="AG37" i="1" s="1"/>
  <c r="AH38" i="1"/>
  <c r="AJ38" i="1"/>
  <c r="AK38" i="1"/>
  <c r="AL38" i="1"/>
  <c r="AL37" i="1" s="1"/>
  <c r="AM38" i="1"/>
  <c r="AO38" i="1"/>
  <c r="AP38" i="1"/>
  <c r="AQ38" i="1"/>
  <c r="AQ37" i="1" s="1"/>
  <c r="AR38" i="1"/>
  <c r="AT38" i="1"/>
  <c r="AU38" i="1"/>
  <c r="AV38" i="1"/>
  <c r="AV37" i="1" s="1"/>
  <c r="AW38" i="1"/>
  <c r="AY38" i="1"/>
  <c r="AZ38" i="1"/>
  <c r="BA38" i="1"/>
  <c r="BA37" i="1" s="1"/>
  <c r="BB38" i="1"/>
  <c r="BD38" i="1"/>
  <c r="BE38" i="1"/>
  <c r="BF38" i="1"/>
  <c r="BF37" i="1" s="1"/>
  <c r="BG38" i="1"/>
  <c r="K58" i="1"/>
  <c r="L58" i="1"/>
  <c r="M58" i="1"/>
  <c r="N58" i="1"/>
  <c r="P58" i="1"/>
  <c r="Q58" i="1"/>
  <c r="S58" i="1"/>
  <c r="U58" i="1"/>
  <c r="V58" i="1"/>
  <c r="W58" i="1"/>
  <c r="X58" i="1"/>
  <c r="Z58" i="1"/>
  <c r="AA58" i="1"/>
  <c r="AB58" i="1"/>
  <c r="AC58" i="1"/>
  <c r="AE58" i="1"/>
  <c r="AF58" i="1"/>
  <c r="AG58" i="1"/>
  <c r="AH58" i="1"/>
  <c r="AJ58" i="1"/>
  <c r="AK58" i="1"/>
  <c r="AL58" i="1"/>
  <c r="AM58" i="1"/>
  <c r="AO58" i="1"/>
  <c r="AP58" i="1"/>
  <c r="AQ58" i="1"/>
  <c r="AR58" i="1"/>
  <c r="AT58" i="1"/>
  <c r="AU58" i="1"/>
  <c r="AV58" i="1"/>
  <c r="AW58" i="1"/>
  <c r="AY58" i="1"/>
  <c r="AZ58" i="1"/>
  <c r="BA58" i="1"/>
  <c r="BB58" i="1"/>
  <c r="BD58" i="1"/>
  <c r="BE58" i="1"/>
  <c r="BF58" i="1"/>
  <c r="BG58" i="1"/>
  <c r="O76" i="1"/>
  <c r="J76" i="1"/>
  <c r="I76" i="1"/>
  <c r="H76" i="1"/>
  <c r="G76" i="1"/>
  <c r="F76" i="1"/>
  <c r="O75" i="1"/>
  <c r="J75" i="1"/>
  <c r="I75" i="1"/>
  <c r="H75" i="1"/>
  <c r="G75" i="1"/>
  <c r="F75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L10" i="1" s="1"/>
  <c r="M12" i="1"/>
  <c r="N12" i="1"/>
  <c r="N11" i="1" s="1"/>
  <c r="P12" i="1"/>
  <c r="P11" i="1" s="1"/>
  <c r="Q12" i="1"/>
  <c r="Q11" i="1" s="1"/>
  <c r="Q10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H12" i="1"/>
  <c r="AH11" i="1" s="1"/>
  <c r="AJ12" i="1"/>
  <c r="AJ11" i="1" s="1"/>
  <c r="AK12" i="1"/>
  <c r="AK11" i="1" s="1"/>
  <c r="AL12" i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AJ10" i="1" l="1"/>
  <c r="P10" i="1"/>
  <c r="BE37" i="1"/>
  <c r="AZ37" i="1"/>
  <c r="AZ10" i="1" s="1"/>
  <c r="AU37" i="1"/>
  <c r="AU10" i="1" s="1"/>
  <c r="AP37" i="1"/>
  <c r="AK37" i="1"/>
  <c r="AK10" i="1" s="1"/>
  <c r="AF37" i="1"/>
  <c r="AF10" i="1" s="1"/>
  <c r="AA37" i="1"/>
  <c r="AA10" i="1" s="1"/>
  <c r="V37" i="1"/>
  <c r="P37" i="1"/>
  <c r="K37" i="1"/>
  <c r="K10" i="1" s="1"/>
  <c r="AO10" i="1"/>
  <c r="BD37" i="1"/>
  <c r="BD10" i="1" s="1"/>
  <c r="AY37" i="1"/>
  <c r="AT37" i="1"/>
  <c r="AT10" i="1" s="1"/>
  <c r="AO37" i="1"/>
  <c r="AJ37" i="1"/>
  <c r="AE37" i="1"/>
  <c r="AE10" i="1" s="1"/>
  <c r="Z37" i="1"/>
  <c r="Z10" i="1" s="1"/>
  <c r="U37" i="1"/>
  <c r="U10" i="1" s="1"/>
  <c r="N37" i="1"/>
  <c r="N10" i="1" s="1"/>
  <c r="BE10" i="1"/>
  <c r="AP10" i="1"/>
  <c r="V10" i="1"/>
  <c r="AY10" i="1"/>
  <c r="BG37" i="1"/>
  <c r="BG10" i="1" s="1"/>
  <c r="BB37" i="1"/>
  <c r="BB10" i="1" s="1"/>
  <c r="AW37" i="1"/>
  <c r="AW10" i="1" s="1"/>
  <c r="AR37" i="1"/>
  <c r="AR10" i="1" s="1"/>
  <c r="AM37" i="1"/>
  <c r="AM10" i="1" s="1"/>
  <c r="AH37" i="1"/>
  <c r="AH10" i="1" s="1"/>
  <c r="AC37" i="1"/>
  <c r="AC10" i="1" s="1"/>
  <c r="X37" i="1"/>
  <c r="X10" i="1" s="1"/>
  <c r="S37" i="1"/>
  <c r="S10" i="1" s="1"/>
  <c r="M37" i="1"/>
  <c r="BF11" i="1"/>
  <c r="BF10" i="1" s="1"/>
  <c r="AL11" i="1"/>
  <c r="AL10" i="1" s="1"/>
  <c r="AG11" i="1"/>
  <c r="AG10" i="1" s="1"/>
  <c r="BA11" i="1"/>
  <c r="BA10" i="1" s="1"/>
  <c r="AV11" i="1"/>
  <c r="AV10" i="1" s="1"/>
  <c r="AQ11" i="1"/>
  <c r="AQ10" i="1" s="1"/>
  <c r="AB11" i="1"/>
  <c r="AB10" i="1" s="1"/>
  <c r="W11" i="1"/>
  <c r="W10" i="1" s="1"/>
  <c r="R11" i="1"/>
  <c r="R10" i="1" s="1"/>
  <c r="M11" i="1"/>
  <c r="M10" i="1" s="1"/>
  <c r="Y38" i="1"/>
  <c r="AI38" i="1"/>
  <c r="AN38" i="1"/>
  <c r="AS38" i="1"/>
  <c r="AX38" i="1"/>
  <c r="BC38" i="1"/>
  <c r="AD38" i="1"/>
  <c r="T38" i="1"/>
  <c r="E75" i="1"/>
  <c r="E76" i="1"/>
  <c r="E68" i="1"/>
  <c r="E66" i="1"/>
  <c r="E65" i="1"/>
  <c r="E69" i="1"/>
  <c r="E67" i="1"/>
  <c r="E51" i="1"/>
  <c r="E50" i="1"/>
  <c r="E42" i="1"/>
  <c r="E47" i="1"/>
  <c r="E55" i="1"/>
  <c r="E54" i="1"/>
  <c r="E46" i="1"/>
  <c r="E57" i="1"/>
  <c r="E49" i="1"/>
  <c r="E41" i="1"/>
  <c r="E40" i="1"/>
  <c r="E56" i="1"/>
  <c r="E48" i="1"/>
  <c r="E53" i="1"/>
  <c r="E45" i="1"/>
  <c r="E52" i="1"/>
  <c r="E44" i="1"/>
  <c r="E43" i="1"/>
  <c r="E13" i="1"/>
  <c r="E12" i="1" s="1"/>
  <c r="H59" i="1" l="1"/>
  <c r="O74" i="1"/>
  <c r="J74" i="1"/>
  <c r="I74" i="1"/>
  <c r="H74" i="1"/>
  <c r="G74" i="1"/>
  <c r="F74" i="1"/>
  <c r="O73" i="1"/>
  <c r="J73" i="1"/>
  <c r="I73" i="1"/>
  <c r="H73" i="1"/>
  <c r="G73" i="1"/>
  <c r="F73" i="1"/>
  <c r="O72" i="1"/>
  <c r="J72" i="1"/>
  <c r="I72" i="1"/>
  <c r="H72" i="1"/>
  <c r="G72" i="1"/>
  <c r="F72" i="1"/>
  <c r="O71" i="1"/>
  <c r="J71" i="1"/>
  <c r="I71" i="1"/>
  <c r="H71" i="1"/>
  <c r="G71" i="1"/>
  <c r="F71" i="1"/>
  <c r="O70" i="1"/>
  <c r="J70" i="1"/>
  <c r="I70" i="1"/>
  <c r="H70" i="1"/>
  <c r="G70" i="1"/>
  <c r="F70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G59" i="1"/>
  <c r="F59" i="1"/>
  <c r="I40" i="1"/>
  <c r="H40" i="1"/>
  <c r="G40" i="1"/>
  <c r="F40" i="1"/>
  <c r="O39" i="1"/>
  <c r="O38" i="1" s="1"/>
  <c r="J39" i="1"/>
  <c r="J38" i="1" s="1"/>
  <c r="I39" i="1"/>
  <c r="H39" i="1"/>
  <c r="G39" i="1"/>
  <c r="F39" i="1"/>
  <c r="O58" i="1" l="1"/>
  <c r="O37" i="1" s="1"/>
  <c r="T58" i="1"/>
  <c r="T37" i="1" s="1"/>
  <c r="I38" i="1"/>
  <c r="I58" i="1"/>
  <c r="J58" i="1"/>
  <c r="J37" i="1" s="1"/>
  <c r="AX58" i="1"/>
  <c r="AX37" i="1" s="1"/>
  <c r="F38" i="1"/>
  <c r="G38" i="1"/>
  <c r="Y58" i="1"/>
  <c r="Y37" i="1" s="1"/>
  <c r="H38" i="1"/>
  <c r="F58" i="1"/>
  <c r="G58" i="1"/>
  <c r="BC58" i="1"/>
  <c r="BC37" i="1" s="1"/>
  <c r="AS58" i="1"/>
  <c r="AS37" i="1" s="1"/>
  <c r="AN58" i="1"/>
  <c r="AN37" i="1" s="1"/>
  <c r="AI58" i="1"/>
  <c r="AI37" i="1" s="1"/>
  <c r="AD58" i="1"/>
  <c r="AD37" i="1" s="1"/>
  <c r="H58" i="1"/>
  <c r="E59" i="1"/>
  <c r="E60" i="1"/>
  <c r="E73" i="1"/>
  <c r="E62" i="1"/>
  <c r="E74" i="1"/>
  <c r="E64" i="1"/>
  <c r="E72" i="1"/>
  <c r="E63" i="1"/>
  <c r="E61" i="1"/>
  <c r="E70" i="1"/>
  <c r="E71" i="1"/>
  <c r="E39" i="1"/>
  <c r="E38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H37" i="1" l="1"/>
  <c r="G37" i="1"/>
  <c r="F37" i="1"/>
  <c r="I37" i="1"/>
  <c r="E58" i="1"/>
  <c r="E37" i="1" s="1"/>
  <c r="H14" i="1"/>
  <c r="H11" i="1" s="1"/>
  <c r="I14" i="1"/>
  <c r="I11" i="1" s="1"/>
  <c r="I10" i="1" s="1"/>
  <c r="G14" i="1"/>
  <c r="G11" i="1" s="1"/>
  <c r="G10" i="1" s="1"/>
  <c r="F14" i="1"/>
  <c r="F11" i="1" s="1"/>
  <c r="F10" i="1" l="1"/>
  <c r="H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<sst xmlns="http://schemas.openxmlformats.org/spreadsheetml/2006/main" count="892" uniqueCount="415">
  <si>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</si>
  <si>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</si>
  <si>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</si>
  <si>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</si>
  <si>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</si>
  <si>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</si>
  <si>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</si>
  <si>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</si>
  <si>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</si>
  <si>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</si>
  <si>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</si>
  <si>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</si>
  <si>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</si>
  <si>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</si>
  <si>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</si>
  <si>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</si>
  <si>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</si>
  <si>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</si>
  <si>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</si>
  <si>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</si>
  <si>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</si>
  <si>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</si>
  <si>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</si>
  <si>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</si>
  <si>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</si>
  <si>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</si>
  <si>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</si>
  <si>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</si>
  <si>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</si>
  <si>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</si>
  <si>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</si>
  <si>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</si>
  <si>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</si>
  <si>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</si>
  <si>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</si>
  <si>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</si>
  <si>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</si>
  <si>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</si>
  <si>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</si>
  <si>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</si>
  <si>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</si>
  <si>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</si>
  <si>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</si>
  <si>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</si>
  <si>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</si>
  <si>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</si>
  <si>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</si>
  <si>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</si>
  <si>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</si>
  <si>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</si>
  <si>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</si>
  <si>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</si>
  <si>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</si>
  <si>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</si>
  <si>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</si>
  <si>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</si>
  <si>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</si>
  <si>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</si>
  <si>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</si>
  <si>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</si>
  <si>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</si>
  <si>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</si>
  <si>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</si>
  <si>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</si>
  <si>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</si>
  <si>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</si>
  <si>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</si>
  <si>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</si>
  <si>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</si>
  <si>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</si>
  <si>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</si>
  <si>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</si>
  <si>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</si>
  <si>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</si>
  <si>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</si>
  <si>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</si>
  <si>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</si>
  <si>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</si>
  <si>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</si>
  <si>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</si>
  <si>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</si>
  <si>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</si>
  <si>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</si>
  <si>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</si>
  <si>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</si>
  <si>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</si>
  <si>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</si>
  <si>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</si>
  <si>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</si>
  <si>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</si>
  <si>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</si>
  <si>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</si>
  <si>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</si>
  <si>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</si>
  <si>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</si>
  <si>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</si>
  <si>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</si>
  <si>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</si>
  <si>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</si>
  <si>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</si>
  <si>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</si>
  <si>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</si>
  <si>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</si>
  <si>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</si>
  <si>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</si>
  <si>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</si>
  <si>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</si>
  <si>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</si>
  <si>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</si>
  <si>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</si>
  <si>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</si>
  <si>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</si>
  <si>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</si>
  <si>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</si>
  <si>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</si>
  <si>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</si>
  <si>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</si>
  <si>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</si>
  <si>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</si>
  <si>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</si>
  <si>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</si>
  <si>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</si>
  <si>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</si>
  <si>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</si>
  <si>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</si>
  <si>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</si>
  <si>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</si>
  <si>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</si>
  <si>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</si>
  <si>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</si>
  <si>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</si>
  <si>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</si>
  <si>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</si>
  <si>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</si>
  <si>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</si>
  <si>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</si>
  <si>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</si>
  <si>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</si>
  <si>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</si>
  <si>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</si>
  <si>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</si>
  <si>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</si>
  <si>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</si>
  <si>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</si>
  <si>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</si>
  <si>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</si>
  <si>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</si>
  <si>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</si>
  <si>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</si>
  <si>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</si>
  <si>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</si>
  <si>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</si>
  <si>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</si>
  <si>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</si>
  <si>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</si>
  <si>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</si>
  <si>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</si>
  <si>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</si>
  <si>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</si>
  <si>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</si>
  <si>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</si>
  <si>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</si>
  <si>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</si>
  <si>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</si>
  <si>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</si>
  <si>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</si>
  <si>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</si>
  <si>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</si>
  <si>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</si>
  <si>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</si>
  <si>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</si>
  <si>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</si>
  <si>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</si>
  <si>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</si>
  <si>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</si>
  <si>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</si>
  <si>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</si>
  <si>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</si>
  <si>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</si>
  <si>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</si>
  <si>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</si>
  <si>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</si>
  <si>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</si>
  <si>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</si>
  <si>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</si>
  <si>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</si>
  <si>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</si>
  <si>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</si>
  <si>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</si>
  <si>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</si>
  <si>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</si>
  <si>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</si>
  <si>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</si>
  <si>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</si>
  <si>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</si>
  <si>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</si>
  <si>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</si>
  <si>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</si>
  <si>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</si>
  <si>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</si>
  <si>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</si>
  <si>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</si>
  <si>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</si>
  <si>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</si>
  <si>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</si>
  <si>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</si>
  <si>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</si>
  <si>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</si>
  <si>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</si>
  <si>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</si>
  <si>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</si>
  <si>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</si>
  <si>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</si>
  <si>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</si>
  <si>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</si>
  <si>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</si>
  <si>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</si>
  <si>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</si>
  <si>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</si>
  <si>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</si>
  <si>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</si>
  <si>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</si>
  <si>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</si>
  <si>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</si>
  <si>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</si>
  <si>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</si>
  <si>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</si>
  <si>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</si>
  <si>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</si>
  <si>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</si>
  <si>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</si>
  <si>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</si>
  <si>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</si>
  <si>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</si>
  <si>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</si>
  <si>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</si>
  <si>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</si>
  <si>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</si>
  <si>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</si>
  <si>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</si>
  <si>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</si>
  <si>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</si>
  <si>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</si>
  <si>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</si>
  <si>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</si>
  <si>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</si>
  <si>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</si>
  <si>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</si>
  <si>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</si>
  <si>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</si>
  <si>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</si>
  <si>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</si>
  <si>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</si>
  <si>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</si>
  <si>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</si>
  <si>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</si>
  <si>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</si>
  <si>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</si>
  <si>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</si>
  <si>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</si>
  <si>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</si>
  <si>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</si>
  <si>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</si>
  <si>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</si>
  <si>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</si>
  <si>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</si>
  <si>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</si>
  <si>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</si>
  <si>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</si>
  <si>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</si>
  <si>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</si>
  <si>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</si>
  <si>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</si>
  <si>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</si>
  <si>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</si>
  <si>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</si>
  <si>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</si>
  <si>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</si>
  <si>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</si>
  <si>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</si>
  <si>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</si>
  <si>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</si>
  <si>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</si>
  <si>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</si>
  <si>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</si>
  <si>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</si>
  <si>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</si>
  <si>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</si>
  <si>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</si>
  <si>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</si>
  <si>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</si>
  <si>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</si>
  <si>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</si>
  <si>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</si>
  <si>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</si>
  <si>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</si>
  <si>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</si>
  <si>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</si>
  <si>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</si>
  <si>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</si>
  <si>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</si>
  <si>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</si>
  <si>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</si>
  <si>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</si>
  <si>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</si>
  <si>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</si>
  <si>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</si>
  <si>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</si>
  <si>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</si>
  <si>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</si>
  <si>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</si>
  <si>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</si>
  <si>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</si>
  <si>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</si>
  <si>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</si>
  <si>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</si>
  <si>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</si>
  <si>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</si>
  <si>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</si>
  <si>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</si>
  <si>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</si>
  <si>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</si>
  <si>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</si>
  <si>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</si>
  <si>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</si>
  <si>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</si>
  <si>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</si>
  <si>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</si>
  <si>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</si>
  <si>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</si>
  <si>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</si>
  <si>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</si>
  <si>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</si>
  <si>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</si>
  <si>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</si>
  <si>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</si>
  <si>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</si>
  <si>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</si>
  <si>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</si>
  <si>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</si>
  <si>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</si>
  <si>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</si>
  <si>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</si>
  <si>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</si>
  <si>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</si>
  <si>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</si>
  <si>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</si>
  <si>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</si>
  <si>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</si>
  <si>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</si>
  <si>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</si>
  <si>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</si>
  <si>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</si>
  <si>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</si>
  <si>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</si>
  <si>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</si>
  <si>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</si>
  <si>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</si>
  <si>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</si>
  <si>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</si>
  <si>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</si>
  <si>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</si>
  <si>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</si>
  <si>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</si>
  <si>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</si>
  <si>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</si>
  <si>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</si>
  <si>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Отсыпка щебнем проезда № 6 по ул. Победы в п. Харута Сельского поселения «Хоседа-Хардский сельсовет» ЗР НАО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</si>
  <si>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</si>
  <si>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</si>
  <si>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</si>
  <si>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</si>
  <si>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</si>
  <si>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</si>
  <si>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</si>
  <si>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</si>
  <si>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</si>
  <si>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</si>
  <si>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</si>
  <si>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</si>
  <si>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</si>
  <si>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</si>
  <si>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</si>
  <si>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</si>
  <si>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</si>
  <si>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</si>
  <si>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</si>
  <si>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Обустройство бетонных тротуаров по пер. Новый и пер. Еловый в с. Коткино Сельского поселения «Коткинский сельсовет» ЗР НАО</t>
  </si>
  <si>
    <t>6.17</t>
  </si>
  <si>
    <t>6.18</t>
  </si>
  <si>
    <t>Ремонт пешеходного моста через р. Край-Яма в с. Великовисочное Сельского поселения «Великовисоный сельсовет» ЗР НАО</t>
  </si>
  <si>
    <t>7.2</t>
  </si>
  <si>
    <t>7.3</t>
  </si>
  <si>
    <t>7.4</t>
  </si>
  <si>
    <t>7.5</t>
  </si>
  <si>
    <t>7.6</t>
  </si>
  <si>
    <t>7.7</t>
  </si>
  <si>
    <t>7.8</t>
  </si>
  <si>
    <t xml:space="preserve">«Лыжная трасса и тропа здоровья - два в одном» 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</si>
  <si>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</si>
  <si>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</si>
  <si>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</si>
  <si>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</si>
  <si>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</si>
  <si>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"Новый год к нам мчится» (комплексное новогоднее оформление площадки для отдыха в селе Шойна)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</si>
  <si>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</si>
  <si>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</si>
  <si>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</si>
  <si>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</si>
  <si>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</si>
  <si>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 xml:space="preserve">Изготовление, поставка и монтаж арт-объекта «Я люблю с. Тельвиска» 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</si>
  <si>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</si>
  <si>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</si>
  <si>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</si>
  <si>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Поставка бетонных плит для обустройства тротуара по ул. Победы в п. Харута Сельского поселения «Хоседа-Хардский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</si>
</sst>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4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vertical="center" wrapText="1"/>
    </xf>
    <xf numFmtId="168" fontId="9" fillId="0" borderId="7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vertical="center" wrapText="1"/>
    </xf>
    <xf numFmtId="165" fontId="3" fillId="0" borderId="5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>
      <alignment vertical="center" wrapText="1"/>
    </xf>
    <xf numFmtId="165" fontId="3" fillId="0" borderId="4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 wrapText="1"/>
    </xf>
    <xf numFmtId="168" fontId="3" fillId="0" borderId="1" xfId="0" applyNumberFormat="1" applyFont="1" applyBorder="1" applyAlignment="1">
      <alignment vertical="center"/>
    </xf>
    <xf numFmtId="168" fontId="3" fillId="0" borderId="1" xfId="0" applyNumberFormat="1" applyFont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vertical="center" wrapText="1"/>
    </xf>
    <xf numFmtId="1" fontId="3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/>
    </xf>
    <xf numFmtId="166" fontId="2" fillId="0" borderId="8" xfId="1" applyNumberFormat="1" applyFont="1" applyFill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/>
    </xf>
    <xf numFmtId="170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171" fontId="3" fillId="0" borderId="2" xfId="1" applyNumberFormat="1" applyFont="1" applyFill="1" applyBorder="1" applyAlignment="1">
      <alignment horizontal="righ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173" fontId="7" fillId="0" borderId="1" xfId="2" applyNumberFormat="1" applyFont="1" applyFill="1" applyBorder="1" applyAlignment="1">
      <alignment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9" fontId="3" fillId="0" borderId="1" xfId="0" applyNumberFormat="1" applyFont="1" applyBorder="1" applyAlignment="1">
      <alignment horizontal="right" vertical="center" wrapText="1"/>
    </xf>
    <xf numFmtId="0" fontId="3" fillId="0" borderId="2" xfId="1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1" fontId="3" fillId="0" borderId="2" xfId="1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8" fillId="0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view="pageBreakPreview" topLeftCell="A4" zoomScaleNormal="100" zoomScaleSheetLayoutView="100" workbookViewId="0">
      <selection activeCell="B23" sqref="B23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7" width="9.140625" style="13"/>
    <col min="8" max="8" width="10" style="13" customWidth="1"/>
    <col min="9" max="9" width="9.42578125" style="13" customWidth="1"/>
    <col min="10" max="16384" width="9.140625" style="13"/>
  </cols>
  <sheetData>
    <row r="1" spans="1:14" ht="76.5" customHeight="1" x14ac:dyDescent="0.25">
      <c r="A1" s="48"/>
      <c r="B1" s="48"/>
      <c r="C1" s="48"/>
      <c r="D1" s="48"/>
      <c r="E1" s="15"/>
      <c r="F1" s="15"/>
      <c r="G1" s="15"/>
      <c r="H1" s="15"/>
      <c r="I1" s="15"/>
      <c r="J1" s="113" t="s">
        <v>104</v>
      </c>
      <c r="K1" s="113"/>
      <c r="L1" s="113"/>
      <c r="M1" s="113"/>
      <c r="N1" s="113"/>
    </row>
    <row r="2" spans="1:14" ht="60" customHeight="1" x14ac:dyDescent="0.25">
      <c r="A2" s="114" t="s">
        <v>103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36.75" customHeight="1" x14ac:dyDescent="0.25">
      <c r="A3" s="115" t="s">
        <v>23</v>
      </c>
      <c r="B3" s="115" t="s">
        <v>24</v>
      </c>
      <c r="C3" s="115" t="s">
        <v>25</v>
      </c>
      <c r="D3" s="115" t="s">
        <v>26</v>
      </c>
      <c r="E3" s="116" t="s">
        <v>27</v>
      </c>
      <c r="F3" s="117"/>
      <c r="G3" s="117"/>
      <c r="H3" s="117"/>
      <c r="I3" s="117"/>
      <c r="J3" s="117"/>
      <c r="K3" s="117"/>
      <c r="L3" s="117"/>
      <c r="M3" s="117"/>
      <c r="N3" s="118"/>
    </row>
    <row r="4" spans="1:14" ht="53.25" customHeight="1" x14ac:dyDescent="0.25">
      <c r="A4" s="115"/>
      <c r="B4" s="115"/>
      <c r="C4" s="115"/>
      <c r="D4" s="115"/>
      <c r="E4" s="49" t="s">
        <v>4</v>
      </c>
      <c r="F4" s="49" t="s">
        <v>5</v>
      </c>
      <c r="G4" s="49" t="s">
        <v>6</v>
      </c>
      <c r="H4" s="49" t="s">
        <v>7</v>
      </c>
      <c r="I4" s="49" t="s">
        <v>8</v>
      </c>
      <c r="J4" s="49" t="s">
        <v>9</v>
      </c>
      <c r="K4" s="49" t="s">
        <v>10</v>
      </c>
      <c r="L4" s="49" t="s">
        <v>11</v>
      </c>
      <c r="M4" s="49" t="s">
        <v>12</v>
      </c>
      <c r="N4" s="49" t="s">
        <v>13</v>
      </c>
    </row>
    <row r="5" spans="1:14" ht="15" customHeight="1" x14ac:dyDescent="0.25">
      <c r="A5" s="119" t="s">
        <v>105</v>
      </c>
      <c r="B5" s="20" t="s">
        <v>106</v>
      </c>
      <c r="C5" s="41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f>77194-613-670</f>
        <v>75911</v>
      </c>
      <c r="H5" s="87">
        <v>71912</v>
      </c>
      <c r="I5" s="87">
        <v>74069</v>
      </c>
      <c r="J5" s="87">
        <v>76291</v>
      </c>
      <c r="K5" s="87">
        <v>76291</v>
      </c>
      <c r="L5" s="87">
        <v>76291</v>
      </c>
      <c r="M5" s="87">
        <v>76291</v>
      </c>
      <c r="N5" s="87">
        <v>76291</v>
      </c>
    </row>
    <row r="6" spans="1:14" x14ac:dyDescent="0.25">
      <c r="A6" s="120"/>
      <c r="B6" s="20" t="s">
        <v>127</v>
      </c>
      <c r="C6" s="41" t="s">
        <v>107</v>
      </c>
      <c r="D6" s="16">
        <v>3</v>
      </c>
      <c r="E6" s="16">
        <v>1</v>
      </c>
      <c r="F6" s="44">
        <v>2</v>
      </c>
      <c r="G6" s="44">
        <v>2</v>
      </c>
      <c r="H6" s="44">
        <v>4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30" x14ac:dyDescent="0.25">
      <c r="A7" s="121"/>
      <c r="B7" s="20" t="s">
        <v>267</v>
      </c>
      <c r="C7" s="41" t="s">
        <v>107</v>
      </c>
      <c r="D7" s="51">
        <v>0</v>
      </c>
      <c r="E7" s="51">
        <v>0</v>
      </c>
      <c r="F7" s="44">
        <v>1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30" customHeight="1" x14ac:dyDescent="0.25">
      <c r="A8" s="119" t="s">
        <v>108</v>
      </c>
      <c r="B8" s="20" t="s">
        <v>109</v>
      </c>
      <c r="C8" s="41" t="s">
        <v>111</v>
      </c>
      <c r="D8" s="41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120"/>
      <c r="B9" s="20" t="s">
        <v>110</v>
      </c>
      <c r="C9" s="41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1052501</v>
      </c>
      <c r="H9" s="16">
        <v>1104986</v>
      </c>
      <c r="I9" s="16">
        <v>1104986</v>
      </c>
      <c r="J9" s="16">
        <v>1104986</v>
      </c>
      <c r="K9" s="16">
        <v>1104986</v>
      </c>
      <c r="L9" s="16">
        <v>1104986</v>
      </c>
      <c r="M9" s="16">
        <v>1104986</v>
      </c>
      <c r="N9" s="16">
        <v>1104986</v>
      </c>
    </row>
    <row r="10" spans="1:14" ht="30" x14ac:dyDescent="0.25">
      <c r="A10" s="120"/>
      <c r="B10" s="20" t="s">
        <v>130</v>
      </c>
      <c r="C10" s="41" t="s">
        <v>131</v>
      </c>
      <c r="D10" s="16">
        <v>31</v>
      </c>
      <c r="E10" s="16">
        <f>120+1+1</f>
        <v>122</v>
      </c>
      <c r="F10" s="44">
        <f>11+12+5+20</f>
        <v>48</v>
      </c>
      <c r="G10" s="44">
        <f>12+11+2+20</f>
        <v>45</v>
      </c>
      <c r="H10" s="44">
        <v>6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30" x14ac:dyDescent="0.25">
      <c r="A11" s="120"/>
      <c r="B11" s="20" t="s">
        <v>157</v>
      </c>
      <c r="C11" s="41" t="s">
        <v>131</v>
      </c>
      <c r="D11" s="51">
        <v>0</v>
      </c>
      <c r="E11" s="16">
        <f>216-13+3</f>
        <v>206</v>
      </c>
      <c r="F11" s="44">
        <f>18+13+40+3+45+8+20+50+32+8</f>
        <v>237</v>
      </c>
      <c r="G11" s="44">
        <f>48+85+48+20+22</f>
        <v>223</v>
      </c>
      <c r="H11" s="44">
        <v>50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x14ac:dyDescent="0.25">
      <c r="A12" s="120"/>
      <c r="B12" s="33" t="s">
        <v>177</v>
      </c>
      <c r="C12" s="41" t="s">
        <v>178</v>
      </c>
      <c r="D12" s="51">
        <v>0</v>
      </c>
      <c r="E12" s="99">
        <v>1678</v>
      </c>
      <c r="F12" s="44">
        <f>2066-400-500-67-72</f>
        <v>1027</v>
      </c>
      <c r="G12" s="44">
        <f>1989+360+102-67-72-102</f>
        <v>2210</v>
      </c>
      <c r="H12" s="98">
        <f>67+72+102+281+460+194.5+182+206+192+960</f>
        <v>2716.5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</row>
    <row r="13" spans="1:14" x14ac:dyDescent="0.25">
      <c r="A13" s="120"/>
      <c r="B13" s="33" t="s">
        <v>174</v>
      </c>
      <c r="C13" s="41" t="s">
        <v>107</v>
      </c>
      <c r="D13" s="16">
        <v>0</v>
      </c>
      <c r="E13" s="16">
        <v>11</v>
      </c>
      <c r="F13" s="44">
        <f>4-1-1</f>
        <v>2</v>
      </c>
      <c r="G13" s="44">
        <f>3+1-1</f>
        <v>3</v>
      </c>
      <c r="H13" s="44">
        <f>1+1</f>
        <v>2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</row>
    <row r="14" spans="1:14" x14ac:dyDescent="0.25">
      <c r="A14" s="120"/>
      <c r="B14" s="33" t="s">
        <v>200</v>
      </c>
      <c r="C14" s="41" t="s">
        <v>201</v>
      </c>
      <c r="D14" s="16">
        <v>918</v>
      </c>
      <c r="E14" s="16">
        <v>1008</v>
      </c>
      <c r="F14" s="44">
        <v>1112</v>
      </c>
      <c r="G14" s="44">
        <v>953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</row>
    <row r="15" spans="1:14" x14ac:dyDescent="0.25">
      <c r="A15" s="120"/>
      <c r="B15" s="33" t="s">
        <v>247</v>
      </c>
      <c r="C15" s="41" t="s">
        <v>107</v>
      </c>
      <c r="D15" s="51">
        <v>0</v>
      </c>
      <c r="E15" s="51">
        <v>0</v>
      </c>
      <c r="F15" s="44">
        <v>2</v>
      </c>
      <c r="G15" s="44">
        <v>1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</row>
    <row r="16" spans="1:14" ht="30" x14ac:dyDescent="0.25">
      <c r="A16" s="120"/>
      <c r="B16" s="33" t="s">
        <v>360</v>
      </c>
      <c r="C16" s="41" t="s">
        <v>178</v>
      </c>
      <c r="D16" s="31">
        <v>0</v>
      </c>
      <c r="E16" s="31">
        <v>0</v>
      </c>
      <c r="F16" s="31">
        <v>0</v>
      </c>
      <c r="G16" s="31">
        <v>0</v>
      </c>
      <c r="H16" s="44">
        <v>43402</v>
      </c>
      <c r="I16" s="44">
        <v>43402</v>
      </c>
      <c r="J16" s="44">
        <v>43402</v>
      </c>
      <c r="K16" s="44">
        <v>43402</v>
      </c>
      <c r="L16" s="44">
        <v>43402</v>
      </c>
      <c r="M16" s="44">
        <v>43402</v>
      </c>
      <c r="N16" s="44">
        <v>43402</v>
      </c>
    </row>
    <row r="17" spans="1:14" ht="30" x14ac:dyDescent="0.25">
      <c r="A17" s="120"/>
      <c r="B17" s="100" t="s">
        <v>385</v>
      </c>
      <c r="C17" s="16" t="s">
        <v>386</v>
      </c>
      <c r="D17" s="31">
        <v>0</v>
      </c>
      <c r="E17" s="31">
        <v>0</v>
      </c>
      <c r="F17" s="31">
        <v>0</v>
      </c>
      <c r="G17" s="31">
        <v>0</v>
      </c>
      <c r="H17" s="97">
        <v>323</v>
      </c>
      <c r="I17" s="97">
        <v>323</v>
      </c>
      <c r="J17" s="97">
        <v>323</v>
      </c>
      <c r="K17" s="97">
        <v>323</v>
      </c>
      <c r="L17" s="97">
        <v>323</v>
      </c>
      <c r="M17" s="97">
        <v>323</v>
      </c>
      <c r="N17" s="97">
        <v>323</v>
      </c>
    </row>
    <row r="18" spans="1:14" ht="30" x14ac:dyDescent="0.25">
      <c r="A18" s="121"/>
      <c r="B18" s="107" t="s">
        <v>412</v>
      </c>
      <c r="C18" s="16" t="s">
        <v>111</v>
      </c>
      <c r="D18" s="31">
        <v>0</v>
      </c>
      <c r="E18" s="31">
        <v>0</v>
      </c>
      <c r="F18" s="31">
        <v>0</v>
      </c>
      <c r="G18" s="31">
        <v>0</v>
      </c>
      <c r="H18" s="97">
        <v>100</v>
      </c>
      <c r="I18" s="97">
        <v>0</v>
      </c>
      <c r="J18" s="97">
        <v>0</v>
      </c>
      <c r="K18" s="97">
        <v>0</v>
      </c>
      <c r="L18" s="97">
        <v>0</v>
      </c>
      <c r="M18" s="97">
        <v>0</v>
      </c>
      <c r="N18" s="97">
        <v>0</v>
      </c>
    </row>
    <row r="19" spans="1:14" ht="30" x14ac:dyDescent="0.25">
      <c r="A19" s="112" t="s">
        <v>135</v>
      </c>
      <c r="B19" s="20" t="s">
        <v>132</v>
      </c>
      <c r="C19" s="32" t="s">
        <v>107</v>
      </c>
      <c r="D19" s="52">
        <v>0</v>
      </c>
      <c r="E19" s="32">
        <v>1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</row>
    <row r="20" spans="1:14" ht="30" x14ac:dyDescent="0.25">
      <c r="A20" s="112"/>
      <c r="B20" s="34" t="s">
        <v>133</v>
      </c>
      <c r="C20" s="35" t="s">
        <v>107</v>
      </c>
      <c r="D20" s="35">
        <v>1</v>
      </c>
      <c r="E20" s="35">
        <v>1</v>
      </c>
      <c r="F20" s="47">
        <v>1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</row>
    <row r="21" spans="1:14" ht="30" x14ac:dyDescent="0.25">
      <c r="A21" s="110" t="s">
        <v>187</v>
      </c>
      <c r="B21" s="37" t="s">
        <v>186</v>
      </c>
      <c r="C21" s="35" t="s">
        <v>107</v>
      </c>
      <c r="D21" s="52">
        <v>0</v>
      </c>
      <c r="E21" s="32">
        <v>1</v>
      </c>
      <c r="F21" s="47">
        <v>1</v>
      </c>
      <c r="G21" s="47">
        <v>0</v>
      </c>
      <c r="H21" s="47">
        <v>1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</row>
    <row r="22" spans="1:14" ht="30" x14ac:dyDescent="0.25">
      <c r="A22" s="111"/>
      <c r="B22" s="37" t="s">
        <v>176</v>
      </c>
      <c r="C22" s="32" t="s">
        <v>107</v>
      </c>
      <c r="D22" s="52">
        <v>0</v>
      </c>
      <c r="E22" s="32">
        <v>1</v>
      </c>
      <c r="F22" s="47">
        <v>0</v>
      </c>
      <c r="G22" s="47">
        <v>1</v>
      </c>
      <c r="H22" s="47">
        <v>1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</row>
    <row r="23" spans="1:14" ht="36" customHeight="1" x14ac:dyDescent="0.25">
      <c r="A23" s="108" t="s">
        <v>161</v>
      </c>
      <c r="B23" s="37" t="s">
        <v>159</v>
      </c>
      <c r="C23" s="32" t="s">
        <v>107</v>
      </c>
      <c r="D23" s="52">
        <v>0</v>
      </c>
      <c r="E23" s="52">
        <v>0</v>
      </c>
      <c r="F23" s="44">
        <v>2</v>
      </c>
      <c r="G23" s="44">
        <v>0</v>
      </c>
      <c r="H23" s="44">
        <v>1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</row>
    <row r="24" spans="1:14" ht="39" customHeight="1" x14ac:dyDescent="0.25">
      <c r="A24" s="109"/>
      <c r="B24" s="33" t="s">
        <v>282</v>
      </c>
      <c r="C24" s="41" t="s">
        <v>107</v>
      </c>
      <c r="D24" s="57">
        <v>0</v>
      </c>
      <c r="E24" s="31">
        <v>0</v>
      </c>
      <c r="F24" s="44">
        <v>0</v>
      </c>
      <c r="G24" s="44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</row>
  </sheetData>
  <mergeCells count="12">
    <mergeCell ref="A23:A24"/>
    <mergeCell ref="A21:A22"/>
    <mergeCell ref="A19:A20"/>
    <mergeCell ref="J1:N1"/>
    <mergeCell ref="A2:N2"/>
    <mergeCell ref="A3:A4"/>
    <mergeCell ref="B3:B4"/>
    <mergeCell ref="C3:C4"/>
    <mergeCell ref="D3:D4"/>
    <mergeCell ref="E3:N3"/>
    <mergeCell ref="A5:A7"/>
    <mergeCell ref="A8:A18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205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4.1406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30" t="s">
        <v>102</v>
      </c>
      <c r="BF1" s="130"/>
      <c r="BG1" s="130"/>
    </row>
    <row r="2" spans="1:62" ht="25.5" customHeight="1" x14ac:dyDescent="0.25">
      <c r="BE2" s="130"/>
      <c r="BF2" s="130"/>
      <c r="BG2" s="130"/>
    </row>
    <row r="3" spans="1:62" ht="61.5" customHeight="1" x14ac:dyDescent="0.25">
      <c r="A3" s="132" t="s">
        <v>101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"/>
      <c r="BE3" s="130"/>
      <c r="BF3" s="130"/>
      <c r="BG3" s="130"/>
      <c r="BH3" s="14"/>
      <c r="BI3" s="14"/>
      <c r="BJ3" s="14"/>
    </row>
    <row r="4" spans="1:62" x14ac:dyDescent="0.25">
      <c r="E4" s="3"/>
    </row>
    <row r="5" spans="1:62" x14ac:dyDescent="0.25">
      <c r="A5" s="133" t="s">
        <v>0</v>
      </c>
      <c r="B5" s="137" t="s">
        <v>1</v>
      </c>
      <c r="C5" s="137" t="s">
        <v>2</v>
      </c>
      <c r="D5" s="137" t="s">
        <v>3</v>
      </c>
      <c r="E5" s="131" t="s">
        <v>37</v>
      </c>
      <c r="F5" s="131"/>
      <c r="G5" s="131"/>
      <c r="H5" s="131"/>
      <c r="I5" s="131"/>
      <c r="J5" s="134" t="s">
        <v>113</v>
      </c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6"/>
    </row>
    <row r="6" spans="1:62" x14ac:dyDescent="0.25">
      <c r="A6" s="133"/>
      <c r="B6" s="137"/>
      <c r="C6" s="137"/>
      <c r="D6" s="137"/>
      <c r="E6" s="131"/>
      <c r="F6" s="131"/>
      <c r="G6" s="131"/>
      <c r="H6" s="131"/>
      <c r="I6" s="131"/>
      <c r="J6" s="131" t="s">
        <v>4</v>
      </c>
      <c r="K6" s="131"/>
      <c r="L6" s="131"/>
      <c r="M6" s="131"/>
      <c r="N6" s="131"/>
      <c r="O6" s="131" t="s">
        <v>5</v>
      </c>
      <c r="P6" s="131"/>
      <c r="Q6" s="131"/>
      <c r="R6" s="131"/>
      <c r="S6" s="131"/>
      <c r="T6" s="131" t="s">
        <v>6</v>
      </c>
      <c r="U6" s="131"/>
      <c r="V6" s="131"/>
      <c r="W6" s="131"/>
      <c r="X6" s="131"/>
      <c r="Y6" s="131" t="s">
        <v>7</v>
      </c>
      <c r="Z6" s="131"/>
      <c r="AA6" s="131"/>
      <c r="AB6" s="131"/>
      <c r="AC6" s="131"/>
      <c r="AD6" s="131" t="s">
        <v>8</v>
      </c>
      <c r="AE6" s="131"/>
      <c r="AF6" s="131"/>
      <c r="AG6" s="131"/>
      <c r="AH6" s="131"/>
      <c r="AI6" s="131" t="s">
        <v>9</v>
      </c>
      <c r="AJ6" s="131"/>
      <c r="AK6" s="131"/>
      <c r="AL6" s="131"/>
      <c r="AM6" s="131"/>
      <c r="AN6" s="131" t="s">
        <v>10</v>
      </c>
      <c r="AO6" s="131"/>
      <c r="AP6" s="131"/>
      <c r="AQ6" s="131"/>
      <c r="AR6" s="131"/>
      <c r="AS6" s="131" t="s">
        <v>11</v>
      </c>
      <c r="AT6" s="131"/>
      <c r="AU6" s="131"/>
      <c r="AV6" s="131"/>
      <c r="AW6" s="131"/>
      <c r="AX6" s="131" t="s">
        <v>12</v>
      </c>
      <c r="AY6" s="131"/>
      <c r="AZ6" s="131"/>
      <c r="BA6" s="131"/>
      <c r="BB6" s="131"/>
      <c r="BC6" s="131" t="s">
        <v>13</v>
      </c>
      <c r="BD6" s="131"/>
      <c r="BE6" s="131"/>
      <c r="BF6" s="131"/>
      <c r="BG6" s="131"/>
    </row>
    <row r="7" spans="1:62" x14ac:dyDescent="0.25">
      <c r="A7" s="133"/>
      <c r="B7" s="137"/>
      <c r="C7" s="137"/>
      <c r="D7" s="137"/>
      <c r="E7" s="129" t="s">
        <v>14</v>
      </c>
      <c r="F7" s="128" t="s">
        <v>15</v>
      </c>
      <c r="G7" s="128"/>
      <c r="H7" s="128"/>
      <c r="I7" s="128"/>
      <c r="J7" s="129" t="s">
        <v>14</v>
      </c>
      <c r="K7" s="128" t="s">
        <v>15</v>
      </c>
      <c r="L7" s="128"/>
      <c r="M7" s="128"/>
      <c r="N7" s="128"/>
      <c r="O7" s="129" t="s">
        <v>14</v>
      </c>
      <c r="P7" s="128" t="s">
        <v>15</v>
      </c>
      <c r="Q7" s="128"/>
      <c r="R7" s="128"/>
      <c r="S7" s="128"/>
      <c r="T7" s="129" t="s">
        <v>14</v>
      </c>
      <c r="U7" s="128" t="s">
        <v>15</v>
      </c>
      <c r="V7" s="128"/>
      <c r="W7" s="128"/>
      <c r="X7" s="128"/>
      <c r="Y7" s="129" t="s">
        <v>14</v>
      </c>
      <c r="Z7" s="128" t="s">
        <v>15</v>
      </c>
      <c r="AA7" s="128"/>
      <c r="AB7" s="128"/>
      <c r="AC7" s="128"/>
      <c r="AD7" s="129" t="s">
        <v>14</v>
      </c>
      <c r="AE7" s="128" t="s">
        <v>15</v>
      </c>
      <c r="AF7" s="128"/>
      <c r="AG7" s="128"/>
      <c r="AH7" s="128"/>
      <c r="AI7" s="129" t="s">
        <v>14</v>
      </c>
      <c r="AJ7" s="128" t="s">
        <v>15</v>
      </c>
      <c r="AK7" s="128"/>
      <c r="AL7" s="128"/>
      <c r="AM7" s="128"/>
      <c r="AN7" s="129" t="s">
        <v>14</v>
      </c>
      <c r="AO7" s="128" t="s">
        <v>15</v>
      </c>
      <c r="AP7" s="128"/>
      <c r="AQ7" s="128"/>
      <c r="AR7" s="128"/>
      <c r="AS7" s="129" t="s">
        <v>14</v>
      </c>
      <c r="AT7" s="128" t="s">
        <v>15</v>
      </c>
      <c r="AU7" s="128"/>
      <c r="AV7" s="128"/>
      <c r="AW7" s="128"/>
      <c r="AX7" s="129" t="s">
        <v>14</v>
      </c>
      <c r="AY7" s="128" t="s">
        <v>15</v>
      </c>
      <c r="AZ7" s="128"/>
      <c r="BA7" s="128"/>
      <c r="BB7" s="128"/>
      <c r="BC7" s="129" t="s">
        <v>14</v>
      </c>
      <c r="BD7" s="128" t="s">
        <v>15</v>
      </c>
      <c r="BE7" s="128"/>
      <c r="BF7" s="128"/>
      <c r="BG7" s="128"/>
    </row>
    <row r="8" spans="1:62" s="7" customFormat="1" ht="35.25" customHeight="1" x14ac:dyDescent="0.25">
      <c r="A8" s="133"/>
      <c r="B8" s="137"/>
      <c r="C8" s="137"/>
      <c r="D8" s="137"/>
      <c r="E8" s="129"/>
      <c r="F8" s="60" t="s">
        <v>16</v>
      </c>
      <c r="G8" s="60" t="s">
        <v>17</v>
      </c>
      <c r="H8" s="60" t="s">
        <v>18</v>
      </c>
      <c r="I8" s="60" t="s">
        <v>19</v>
      </c>
      <c r="J8" s="129"/>
      <c r="K8" s="60" t="s">
        <v>16</v>
      </c>
      <c r="L8" s="60" t="s">
        <v>17</v>
      </c>
      <c r="M8" s="60" t="s">
        <v>18</v>
      </c>
      <c r="N8" s="60" t="s">
        <v>19</v>
      </c>
      <c r="O8" s="129"/>
      <c r="P8" s="60" t="s">
        <v>16</v>
      </c>
      <c r="Q8" s="60" t="s">
        <v>17</v>
      </c>
      <c r="R8" s="60" t="s">
        <v>18</v>
      </c>
      <c r="S8" s="60" t="s">
        <v>19</v>
      </c>
      <c r="T8" s="129"/>
      <c r="U8" s="60" t="s">
        <v>16</v>
      </c>
      <c r="V8" s="60" t="s">
        <v>17</v>
      </c>
      <c r="W8" s="60" t="s">
        <v>18</v>
      </c>
      <c r="X8" s="60" t="s">
        <v>19</v>
      </c>
      <c r="Y8" s="129"/>
      <c r="Z8" s="60" t="s">
        <v>16</v>
      </c>
      <c r="AA8" s="60" t="s">
        <v>17</v>
      </c>
      <c r="AB8" s="60" t="s">
        <v>18</v>
      </c>
      <c r="AC8" s="60" t="s">
        <v>19</v>
      </c>
      <c r="AD8" s="129"/>
      <c r="AE8" s="60" t="s">
        <v>16</v>
      </c>
      <c r="AF8" s="60" t="s">
        <v>17</v>
      </c>
      <c r="AG8" s="60" t="s">
        <v>18</v>
      </c>
      <c r="AH8" s="60" t="s">
        <v>19</v>
      </c>
      <c r="AI8" s="129"/>
      <c r="AJ8" s="60" t="s">
        <v>16</v>
      </c>
      <c r="AK8" s="60" t="s">
        <v>17</v>
      </c>
      <c r="AL8" s="60" t="s">
        <v>18</v>
      </c>
      <c r="AM8" s="60" t="s">
        <v>19</v>
      </c>
      <c r="AN8" s="129"/>
      <c r="AO8" s="60" t="s">
        <v>16</v>
      </c>
      <c r="AP8" s="60" t="s">
        <v>17</v>
      </c>
      <c r="AQ8" s="60" t="s">
        <v>18</v>
      </c>
      <c r="AR8" s="60" t="s">
        <v>19</v>
      </c>
      <c r="AS8" s="129"/>
      <c r="AT8" s="60" t="s">
        <v>16</v>
      </c>
      <c r="AU8" s="60" t="s">
        <v>17</v>
      </c>
      <c r="AV8" s="60" t="s">
        <v>18</v>
      </c>
      <c r="AW8" s="60" t="s">
        <v>19</v>
      </c>
      <c r="AX8" s="129"/>
      <c r="AY8" s="60" t="s">
        <v>16</v>
      </c>
      <c r="AZ8" s="60" t="s">
        <v>17</v>
      </c>
      <c r="BA8" s="60" t="s">
        <v>18</v>
      </c>
      <c r="BB8" s="60" t="s">
        <v>19</v>
      </c>
      <c r="BC8" s="129"/>
      <c r="BD8" s="60" t="s">
        <v>16</v>
      </c>
      <c r="BE8" s="60" t="s">
        <v>17</v>
      </c>
      <c r="BF8" s="60" t="s">
        <v>18</v>
      </c>
      <c r="BG8" s="60" t="s">
        <v>19</v>
      </c>
    </row>
    <row r="9" spans="1:62" s="7" customFormat="1" x14ac:dyDescent="0.25">
      <c r="A9" s="61">
        <v>1</v>
      </c>
      <c r="B9" s="60">
        <v>2</v>
      </c>
      <c r="C9" s="60">
        <v>3</v>
      </c>
      <c r="D9" s="60">
        <v>4</v>
      </c>
      <c r="E9" s="60">
        <v>5</v>
      </c>
      <c r="F9" s="61">
        <v>6</v>
      </c>
      <c r="G9" s="60">
        <v>6</v>
      </c>
      <c r="H9" s="60">
        <v>7</v>
      </c>
      <c r="I9" s="60">
        <v>8</v>
      </c>
      <c r="J9" s="60">
        <v>9</v>
      </c>
      <c r="K9" s="61">
        <v>16</v>
      </c>
      <c r="L9" s="60">
        <v>10</v>
      </c>
      <c r="M9" s="60">
        <v>11</v>
      </c>
      <c r="N9" s="60">
        <v>12</v>
      </c>
      <c r="O9" s="60">
        <v>13</v>
      </c>
      <c r="P9" s="61">
        <v>21</v>
      </c>
      <c r="Q9" s="60">
        <v>14</v>
      </c>
      <c r="R9" s="60">
        <v>15</v>
      </c>
      <c r="S9" s="60">
        <v>16</v>
      </c>
      <c r="T9" s="60">
        <v>17</v>
      </c>
      <c r="U9" s="61">
        <v>26</v>
      </c>
      <c r="V9" s="60">
        <v>18</v>
      </c>
      <c r="W9" s="60">
        <v>19</v>
      </c>
      <c r="X9" s="60">
        <v>20</v>
      </c>
      <c r="Y9" s="60">
        <v>21</v>
      </c>
      <c r="Z9" s="61">
        <v>31</v>
      </c>
      <c r="AA9" s="60">
        <v>22</v>
      </c>
      <c r="AB9" s="60">
        <v>23</v>
      </c>
      <c r="AC9" s="60">
        <v>24</v>
      </c>
      <c r="AD9" s="60">
        <v>25</v>
      </c>
      <c r="AE9" s="61">
        <v>36</v>
      </c>
      <c r="AF9" s="60">
        <v>26</v>
      </c>
      <c r="AG9" s="60">
        <v>27</v>
      </c>
      <c r="AH9" s="60">
        <v>28</v>
      </c>
      <c r="AI9" s="60">
        <v>29</v>
      </c>
      <c r="AJ9" s="61" t="s">
        <v>48</v>
      </c>
      <c r="AK9" s="60">
        <v>30</v>
      </c>
      <c r="AL9" s="60">
        <v>31</v>
      </c>
      <c r="AM9" s="60">
        <v>32</v>
      </c>
      <c r="AN9" s="60">
        <v>33</v>
      </c>
      <c r="AO9" s="61" t="s">
        <v>47</v>
      </c>
      <c r="AP9" s="60">
        <v>34</v>
      </c>
      <c r="AQ9" s="60">
        <v>35</v>
      </c>
      <c r="AR9" s="60">
        <v>36</v>
      </c>
      <c r="AS9" s="60">
        <v>37</v>
      </c>
      <c r="AT9" s="61" t="s">
        <v>46</v>
      </c>
      <c r="AU9" s="60">
        <v>38</v>
      </c>
      <c r="AV9" s="60">
        <v>39</v>
      </c>
      <c r="AW9" s="60">
        <v>40</v>
      </c>
      <c r="AX9" s="60">
        <v>41</v>
      </c>
      <c r="AY9" s="61" t="s">
        <v>45</v>
      </c>
      <c r="AZ9" s="60">
        <v>42</v>
      </c>
      <c r="BA9" s="60">
        <v>43</v>
      </c>
      <c r="BB9" s="60">
        <v>44</v>
      </c>
      <c r="BC9" s="60">
        <v>45</v>
      </c>
      <c r="BD9" s="61" t="s">
        <v>44</v>
      </c>
      <c r="BE9" s="60">
        <v>46</v>
      </c>
      <c r="BF9" s="60">
        <v>47</v>
      </c>
      <c r="BG9" s="60">
        <v>48</v>
      </c>
    </row>
    <row r="10" spans="1:62" s="9" customFormat="1" x14ac:dyDescent="0.25">
      <c r="A10" s="61"/>
      <c r="B10" s="137" t="s">
        <v>30</v>
      </c>
      <c r="C10" s="137"/>
      <c r="D10" s="137"/>
      <c r="E10" s="8">
        <f t="shared" ref="E10:AJ10" si="0">E11+E37+E161+E165+E170+E174+E197</f>
        <v>2682982.6</v>
      </c>
      <c r="F10" s="8">
        <f t="shared" si="0"/>
        <v>0</v>
      </c>
      <c r="G10" s="8">
        <f t="shared" si="0"/>
        <v>0</v>
      </c>
      <c r="H10" s="8">
        <f t="shared" si="0"/>
        <v>2682982.6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279630.59999999998</v>
      </c>
      <c r="U10" s="8">
        <f t="shared" si="0"/>
        <v>0</v>
      </c>
      <c r="V10" s="8">
        <f t="shared" si="0"/>
        <v>0</v>
      </c>
      <c r="W10" s="8">
        <f t="shared" si="0"/>
        <v>279630.59999999998</v>
      </c>
      <c r="X10" s="8">
        <f t="shared" si="0"/>
        <v>0</v>
      </c>
      <c r="Y10" s="8">
        <f t="shared" si="0"/>
        <v>355121.4</v>
      </c>
      <c r="Z10" s="8">
        <f t="shared" si="0"/>
        <v>0</v>
      </c>
      <c r="AA10" s="8">
        <f t="shared" si="0"/>
        <v>0</v>
      </c>
      <c r="AB10" s="8">
        <f t="shared" si="0"/>
        <v>355121.4</v>
      </c>
      <c r="AC10" s="8">
        <f t="shared" si="0"/>
        <v>0</v>
      </c>
      <c r="AD10" s="8">
        <f t="shared" si="0"/>
        <v>271694.7</v>
      </c>
      <c r="AE10" s="8">
        <f t="shared" si="0"/>
        <v>0</v>
      </c>
      <c r="AF10" s="8">
        <f t="shared" si="0"/>
        <v>0</v>
      </c>
      <c r="AG10" s="8">
        <f t="shared" si="0"/>
        <v>271694.7</v>
      </c>
      <c r="AH10" s="8">
        <f t="shared" si="0"/>
        <v>0</v>
      </c>
      <c r="AI10" s="8">
        <f t="shared" si="0"/>
        <v>278816.90000000002</v>
      </c>
      <c r="AJ10" s="8">
        <f t="shared" si="0"/>
        <v>0</v>
      </c>
      <c r="AK10" s="8">
        <f t="shared" ref="AK10:BG10" si="1">AK11+AK37+AK161+AK165+AK170+AK174+AK197</f>
        <v>0</v>
      </c>
      <c r="AL10" s="8">
        <f t="shared" si="1"/>
        <v>278816.90000000002</v>
      </c>
      <c r="AM10" s="8">
        <f t="shared" si="1"/>
        <v>0</v>
      </c>
      <c r="AN10" s="8">
        <f t="shared" si="1"/>
        <v>253416.2</v>
      </c>
      <c r="AO10" s="8">
        <f t="shared" si="1"/>
        <v>0</v>
      </c>
      <c r="AP10" s="8">
        <f t="shared" si="1"/>
        <v>0</v>
      </c>
      <c r="AQ10" s="8">
        <f t="shared" si="1"/>
        <v>253416.2</v>
      </c>
      <c r="AR10" s="8">
        <f t="shared" si="1"/>
        <v>0</v>
      </c>
      <c r="AS10" s="8">
        <f t="shared" si="1"/>
        <v>253416.2</v>
      </c>
      <c r="AT10" s="8">
        <f t="shared" si="1"/>
        <v>0</v>
      </c>
      <c r="AU10" s="8">
        <f t="shared" si="1"/>
        <v>0</v>
      </c>
      <c r="AV10" s="8">
        <f t="shared" si="1"/>
        <v>253416.2</v>
      </c>
      <c r="AW10" s="8">
        <f t="shared" si="1"/>
        <v>0</v>
      </c>
      <c r="AX10" s="8">
        <f t="shared" si="1"/>
        <v>253416.2</v>
      </c>
      <c r="AY10" s="8">
        <f t="shared" si="1"/>
        <v>0</v>
      </c>
      <c r="AZ10" s="8">
        <f t="shared" si="1"/>
        <v>0</v>
      </c>
      <c r="BA10" s="8">
        <f t="shared" si="1"/>
        <v>253416.2</v>
      </c>
      <c r="BB10" s="8">
        <f t="shared" si="1"/>
        <v>0</v>
      </c>
      <c r="BC10" s="8">
        <f t="shared" si="1"/>
        <v>253416.2</v>
      </c>
      <c r="BD10" s="8">
        <f t="shared" si="1"/>
        <v>0</v>
      </c>
      <c r="BE10" s="8">
        <f t="shared" si="1"/>
        <v>0</v>
      </c>
      <c r="BF10" s="8">
        <f t="shared" si="1"/>
        <v>253416.2</v>
      </c>
      <c r="BG10" s="8">
        <f t="shared" si="1"/>
        <v>0</v>
      </c>
    </row>
    <row r="11" spans="1:62" s="9" customFormat="1" ht="35.25" customHeight="1" x14ac:dyDescent="0.25">
      <c r="A11" s="61" t="s">
        <v>20</v>
      </c>
      <c r="B11" s="122" t="s">
        <v>38</v>
      </c>
      <c r="C11" s="122"/>
      <c r="D11" s="122"/>
      <c r="E11" s="8">
        <f>E12+E14+E24</f>
        <v>1652866.3</v>
      </c>
      <c r="F11" s="8">
        <f t="shared" ref="F11:BG11" si="2">F12+F14+F24</f>
        <v>0</v>
      </c>
      <c r="G11" s="8">
        <f t="shared" si="2"/>
        <v>0</v>
      </c>
      <c r="H11" s="8">
        <f t="shared" si="2"/>
        <v>1652866.3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174701</v>
      </c>
      <c r="U11" s="8">
        <f t="shared" si="2"/>
        <v>0</v>
      </c>
      <c r="V11" s="8">
        <f t="shared" si="2"/>
        <v>0</v>
      </c>
      <c r="W11" s="8">
        <f t="shared" si="2"/>
        <v>174701</v>
      </c>
      <c r="X11" s="8">
        <f t="shared" si="2"/>
        <v>0</v>
      </c>
      <c r="Y11" s="8">
        <f t="shared" si="2"/>
        <v>192359.1</v>
      </c>
      <c r="Z11" s="8">
        <f t="shared" si="2"/>
        <v>0</v>
      </c>
      <c r="AA11" s="8">
        <f t="shared" si="2"/>
        <v>0</v>
      </c>
      <c r="AB11" s="8">
        <f t="shared" si="2"/>
        <v>192359.1</v>
      </c>
      <c r="AC11" s="8">
        <f t="shared" si="2"/>
        <v>0</v>
      </c>
      <c r="AD11" s="8">
        <f t="shared" si="2"/>
        <v>162279.4</v>
      </c>
      <c r="AE11" s="8">
        <f t="shared" si="2"/>
        <v>0</v>
      </c>
      <c r="AF11" s="8">
        <f t="shared" si="2"/>
        <v>0</v>
      </c>
      <c r="AG11" s="8">
        <f t="shared" si="2"/>
        <v>162279.4</v>
      </c>
      <c r="AH11" s="8">
        <f t="shared" si="2"/>
        <v>0</v>
      </c>
      <c r="AI11" s="8">
        <f t="shared" si="2"/>
        <v>168770.7</v>
      </c>
      <c r="AJ11" s="8">
        <f t="shared" si="2"/>
        <v>0</v>
      </c>
      <c r="AK11" s="8">
        <f t="shared" si="2"/>
        <v>0</v>
      </c>
      <c r="AL11" s="8">
        <f t="shared" si="2"/>
        <v>168770.7</v>
      </c>
      <c r="AM11" s="8">
        <f t="shared" si="2"/>
        <v>0</v>
      </c>
      <c r="AN11" s="8">
        <f t="shared" si="2"/>
        <v>168770.7</v>
      </c>
      <c r="AO11" s="8">
        <f t="shared" si="2"/>
        <v>0</v>
      </c>
      <c r="AP11" s="8">
        <f t="shared" si="2"/>
        <v>0</v>
      </c>
      <c r="AQ11" s="8">
        <f t="shared" si="2"/>
        <v>168770.7</v>
      </c>
      <c r="AR11" s="8">
        <f t="shared" si="2"/>
        <v>0</v>
      </c>
      <c r="AS11" s="8">
        <f t="shared" si="2"/>
        <v>168770.7</v>
      </c>
      <c r="AT11" s="8">
        <f t="shared" si="2"/>
        <v>0</v>
      </c>
      <c r="AU11" s="8">
        <f t="shared" si="2"/>
        <v>0</v>
      </c>
      <c r="AV11" s="8">
        <f t="shared" si="2"/>
        <v>168770.7</v>
      </c>
      <c r="AW11" s="8">
        <f t="shared" si="2"/>
        <v>0</v>
      </c>
      <c r="AX11" s="8">
        <f t="shared" si="2"/>
        <v>168770.7</v>
      </c>
      <c r="AY11" s="8">
        <f t="shared" si="2"/>
        <v>0</v>
      </c>
      <c r="AZ11" s="8">
        <f t="shared" si="2"/>
        <v>0</v>
      </c>
      <c r="BA11" s="8">
        <f t="shared" si="2"/>
        <v>168770.7</v>
      </c>
      <c r="BB11" s="8">
        <f t="shared" si="2"/>
        <v>0</v>
      </c>
      <c r="BC11" s="8">
        <f t="shared" si="2"/>
        <v>168770.7</v>
      </c>
      <c r="BD11" s="8">
        <f t="shared" si="2"/>
        <v>0</v>
      </c>
      <c r="BE11" s="8">
        <f t="shared" si="2"/>
        <v>0</v>
      </c>
      <c r="BF11" s="8">
        <f t="shared" si="2"/>
        <v>168770.7</v>
      </c>
      <c r="BG11" s="8">
        <f t="shared" si="2"/>
        <v>0</v>
      </c>
    </row>
    <row r="12" spans="1:62" s="9" customFormat="1" ht="35.25" customHeight="1" x14ac:dyDescent="0.25">
      <c r="A12" s="61" t="s">
        <v>28</v>
      </c>
      <c r="B12" s="122" t="s">
        <v>39</v>
      </c>
      <c r="C12" s="122"/>
      <c r="D12" s="122"/>
      <c r="E12" s="8">
        <f>E13</f>
        <v>750825</v>
      </c>
      <c r="F12" s="8">
        <f t="shared" ref="F12:BG12" si="3">F13</f>
        <v>0</v>
      </c>
      <c r="G12" s="8">
        <f t="shared" si="3"/>
        <v>0</v>
      </c>
      <c r="H12" s="8">
        <f t="shared" si="3"/>
        <v>750825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86627.199999999997</v>
      </c>
      <c r="U12" s="8">
        <f t="shared" si="3"/>
        <v>0</v>
      </c>
      <c r="V12" s="8">
        <f t="shared" si="3"/>
        <v>0</v>
      </c>
      <c r="W12" s="8">
        <f t="shared" si="3"/>
        <v>86627.199999999997</v>
      </c>
      <c r="X12" s="8">
        <f t="shared" si="3"/>
        <v>0</v>
      </c>
      <c r="Y12" s="8">
        <f t="shared" si="3"/>
        <v>89945.4</v>
      </c>
      <c r="Z12" s="8">
        <f t="shared" si="3"/>
        <v>0</v>
      </c>
      <c r="AA12" s="8">
        <f t="shared" si="3"/>
        <v>0</v>
      </c>
      <c r="AB12" s="8">
        <f t="shared" si="3"/>
        <v>89945.4</v>
      </c>
      <c r="AC12" s="8">
        <f t="shared" si="3"/>
        <v>0</v>
      </c>
      <c r="AD12" s="8">
        <f t="shared" si="3"/>
        <v>72694.8</v>
      </c>
      <c r="AE12" s="8">
        <f t="shared" si="3"/>
        <v>0</v>
      </c>
      <c r="AF12" s="8">
        <f t="shared" si="3"/>
        <v>0</v>
      </c>
      <c r="AG12" s="8">
        <f t="shared" si="3"/>
        <v>72694.8</v>
      </c>
      <c r="AH12" s="8">
        <f t="shared" si="3"/>
        <v>0</v>
      </c>
      <c r="AI12" s="8">
        <f t="shared" si="3"/>
        <v>75602.600000000006</v>
      </c>
      <c r="AJ12" s="8">
        <f t="shared" si="3"/>
        <v>0</v>
      </c>
      <c r="AK12" s="8">
        <f t="shared" si="3"/>
        <v>0</v>
      </c>
      <c r="AL12" s="8">
        <f t="shared" si="3"/>
        <v>75602.600000000006</v>
      </c>
      <c r="AM12" s="8">
        <f t="shared" si="3"/>
        <v>0</v>
      </c>
      <c r="AN12" s="8">
        <f t="shared" si="3"/>
        <v>75602.600000000006</v>
      </c>
      <c r="AO12" s="8">
        <f t="shared" si="3"/>
        <v>0</v>
      </c>
      <c r="AP12" s="8">
        <f t="shared" si="3"/>
        <v>0</v>
      </c>
      <c r="AQ12" s="8">
        <f t="shared" si="3"/>
        <v>75602.600000000006</v>
      </c>
      <c r="AR12" s="8">
        <f t="shared" si="3"/>
        <v>0</v>
      </c>
      <c r="AS12" s="8">
        <f t="shared" si="3"/>
        <v>75602.600000000006</v>
      </c>
      <c r="AT12" s="8">
        <f t="shared" si="3"/>
        <v>0</v>
      </c>
      <c r="AU12" s="8">
        <f t="shared" si="3"/>
        <v>0</v>
      </c>
      <c r="AV12" s="8">
        <f t="shared" si="3"/>
        <v>75602.600000000006</v>
      </c>
      <c r="AW12" s="8">
        <f t="shared" si="3"/>
        <v>0</v>
      </c>
      <c r="AX12" s="8">
        <f t="shared" si="3"/>
        <v>75602.600000000006</v>
      </c>
      <c r="AY12" s="8">
        <f t="shared" si="3"/>
        <v>0</v>
      </c>
      <c r="AZ12" s="8">
        <f t="shared" si="3"/>
        <v>0</v>
      </c>
      <c r="BA12" s="8">
        <f t="shared" si="3"/>
        <v>75602.600000000006</v>
      </c>
      <c r="BB12" s="8">
        <f t="shared" si="3"/>
        <v>0</v>
      </c>
      <c r="BC12" s="8">
        <f t="shared" si="3"/>
        <v>75602.600000000006</v>
      </c>
      <c r="BD12" s="8">
        <f t="shared" si="3"/>
        <v>0</v>
      </c>
      <c r="BE12" s="8">
        <f t="shared" si="3"/>
        <v>0</v>
      </c>
      <c r="BF12" s="8">
        <f t="shared" si="3"/>
        <v>75602.600000000006</v>
      </c>
      <c r="BG12" s="8">
        <f t="shared" si="3"/>
        <v>0</v>
      </c>
    </row>
    <row r="13" spans="1:62" s="9" customFormat="1" ht="81.75" customHeight="1" x14ac:dyDescent="0.25">
      <c r="A13" s="61" t="s">
        <v>49</v>
      </c>
      <c r="B13" s="25" t="s">
        <v>40</v>
      </c>
      <c r="C13" s="26" t="s">
        <v>21</v>
      </c>
      <c r="D13" s="26" t="s">
        <v>41</v>
      </c>
      <c r="E13" s="11">
        <f>J13+O13+T13+Y13+AD13+AI13+AN13+AS13+AX13+BC13</f>
        <v>750825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750825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86627.199999999997</v>
      </c>
      <c r="U13" s="24">
        <v>0</v>
      </c>
      <c r="V13" s="24">
        <v>0</v>
      </c>
      <c r="W13" s="23">
        <f>76196.3+4924.5+7096-2393.4+4412.3-3608.5</f>
        <v>86627.199999999997</v>
      </c>
      <c r="X13" s="24">
        <v>0</v>
      </c>
      <c r="Y13" s="12">
        <f>AB13</f>
        <v>89945.4</v>
      </c>
      <c r="Z13" s="24">
        <v>0</v>
      </c>
      <c r="AA13" s="24">
        <v>0</v>
      </c>
      <c r="AB13" s="23">
        <f>87373.6+2571.8</f>
        <v>89945.4</v>
      </c>
      <c r="AC13" s="24">
        <v>0</v>
      </c>
      <c r="AD13" s="12">
        <f>AG13</f>
        <v>72694.8</v>
      </c>
      <c r="AE13" s="24">
        <v>0</v>
      </c>
      <c r="AF13" s="24">
        <v>0</v>
      </c>
      <c r="AG13" s="23">
        <v>72694.8</v>
      </c>
      <c r="AH13" s="24">
        <v>0</v>
      </c>
      <c r="AI13" s="12">
        <f>AL13</f>
        <v>75602.600000000006</v>
      </c>
      <c r="AJ13" s="24">
        <v>0</v>
      </c>
      <c r="AK13" s="24">
        <v>0</v>
      </c>
      <c r="AL13" s="23">
        <v>75602.600000000006</v>
      </c>
      <c r="AM13" s="24">
        <v>0</v>
      </c>
      <c r="AN13" s="12">
        <f>AQ13</f>
        <v>75602.600000000006</v>
      </c>
      <c r="AO13" s="24">
        <v>0</v>
      </c>
      <c r="AP13" s="24">
        <v>0</v>
      </c>
      <c r="AQ13" s="23">
        <v>75602.600000000006</v>
      </c>
      <c r="AR13" s="24">
        <v>0</v>
      </c>
      <c r="AS13" s="12">
        <f>AV13</f>
        <v>75602.600000000006</v>
      </c>
      <c r="AT13" s="24">
        <v>0</v>
      </c>
      <c r="AU13" s="24">
        <v>0</v>
      </c>
      <c r="AV13" s="23">
        <v>75602.600000000006</v>
      </c>
      <c r="AW13" s="24">
        <v>0</v>
      </c>
      <c r="AX13" s="12">
        <f>BA13</f>
        <v>75602.600000000006</v>
      </c>
      <c r="AY13" s="24">
        <v>0</v>
      </c>
      <c r="AZ13" s="24">
        <v>0</v>
      </c>
      <c r="BA13" s="72">
        <v>75602.600000000006</v>
      </c>
      <c r="BB13" s="24">
        <v>0</v>
      </c>
      <c r="BC13" s="12">
        <f>BF13</f>
        <v>75602.600000000006</v>
      </c>
      <c r="BD13" s="24">
        <v>0</v>
      </c>
      <c r="BE13" s="24">
        <v>0</v>
      </c>
      <c r="BF13" s="72">
        <v>75602.600000000006</v>
      </c>
      <c r="BG13" s="24">
        <v>0</v>
      </c>
    </row>
    <row r="14" spans="1:62" s="9" customFormat="1" ht="66" customHeight="1" x14ac:dyDescent="0.25">
      <c r="A14" s="61" t="s">
        <v>50</v>
      </c>
      <c r="B14" s="122" t="s">
        <v>42</v>
      </c>
      <c r="C14" s="122"/>
      <c r="D14" s="122"/>
      <c r="E14" s="8">
        <f>SUM(E15:E23)</f>
        <v>866537.2</v>
      </c>
      <c r="F14" s="8">
        <f t="shared" ref="F14:BG14" si="4">SUM(F15:F23)</f>
        <v>0</v>
      </c>
      <c r="G14" s="8">
        <f t="shared" si="4"/>
        <v>0</v>
      </c>
      <c r="H14" s="8">
        <f t="shared" si="4"/>
        <v>866537.2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82325.7</v>
      </c>
      <c r="U14" s="8">
        <f t="shared" si="4"/>
        <v>0</v>
      </c>
      <c r="V14" s="8">
        <f t="shared" si="4"/>
        <v>0</v>
      </c>
      <c r="W14" s="8">
        <f t="shared" si="4"/>
        <v>82325.7</v>
      </c>
      <c r="X14" s="8">
        <f t="shared" si="4"/>
        <v>0</v>
      </c>
      <c r="Y14" s="8">
        <f t="shared" si="4"/>
        <v>85577.2</v>
      </c>
      <c r="Z14" s="8">
        <f t="shared" si="4"/>
        <v>0</v>
      </c>
      <c r="AA14" s="8">
        <f t="shared" si="4"/>
        <v>0</v>
      </c>
      <c r="AB14" s="8">
        <f t="shared" si="4"/>
        <v>85577.2</v>
      </c>
      <c r="AC14" s="8">
        <f t="shared" si="4"/>
        <v>0</v>
      </c>
      <c r="AD14" s="8">
        <f t="shared" si="4"/>
        <v>89584.6</v>
      </c>
      <c r="AE14" s="8">
        <f t="shared" si="4"/>
        <v>0</v>
      </c>
      <c r="AF14" s="8">
        <f t="shared" si="4"/>
        <v>0</v>
      </c>
      <c r="AG14" s="8">
        <f t="shared" si="4"/>
        <v>89584.6</v>
      </c>
      <c r="AH14" s="8">
        <f t="shared" si="4"/>
        <v>0</v>
      </c>
      <c r="AI14" s="8">
        <f t="shared" si="4"/>
        <v>93168.1</v>
      </c>
      <c r="AJ14" s="8">
        <f t="shared" si="4"/>
        <v>0</v>
      </c>
      <c r="AK14" s="8">
        <f t="shared" si="4"/>
        <v>0</v>
      </c>
      <c r="AL14" s="8">
        <f t="shared" si="4"/>
        <v>93168.1</v>
      </c>
      <c r="AM14" s="8">
        <f t="shared" si="4"/>
        <v>0</v>
      </c>
      <c r="AN14" s="8">
        <f t="shared" si="4"/>
        <v>93168.1</v>
      </c>
      <c r="AO14" s="8">
        <f t="shared" si="4"/>
        <v>0</v>
      </c>
      <c r="AP14" s="8">
        <f t="shared" si="4"/>
        <v>0</v>
      </c>
      <c r="AQ14" s="8">
        <f t="shared" si="4"/>
        <v>93168.1</v>
      </c>
      <c r="AR14" s="8">
        <f t="shared" si="4"/>
        <v>0</v>
      </c>
      <c r="AS14" s="8">
        <f t="shared" si="4"/>
        <v>93168.1</v>
      </c>
      <c r="AT14" s="8">
        <f t="shared" si="4"/>
        <v>0</v>
      </c>
      <c r="AU14" s="8">
        <f t="shared" si="4"/>
        <v>0</v>
      </c>
      <c r="AV14" s="8">
        <f t="shared" si="4"/>
        <v>93168.1</v>
      </c>
      <c r="AW14" s="8">
        <f t="shared" si="4"/>
        <v>0</v>
      </c>
      <c r="AX14" s="8">
        <f t="shared" si="4"/>
        <v>93168.1</v>
      </c>
      <c r="AY14" s="8">
        <f t="shared" si="4"/>
        <v>0</v>
      </c>
      <c r="AZ14" s="8">
        <f t="shared" si="4"/>
        <v>0</v>
      </c>
      <c r="BA14" s="8">
        <f t="shared" si="4"/>
        <v>93168.1</v>
      </c>
      <c r="BB14" s="8">
        <f t="shared" si="4"/>
        <v>0</v>
      </c>
      <c r="BC14" s="8">
        <f t="shared" si="4"/>
        <v>93168.1</v>
      </c>
      <c r="BD14" s="8">
        <f t="shared" si="4"/>
        <v>0</v>
      </c>
      <c r="BE14" s="8">
        <f t="shared" si="4"/>
        <v>0</v>
      </c>
      <c r="BF14" s="8">
        <f t="shared" si="4"/>
        <v>93168.1</v>
      </c>
      <c r="BG14" s="8">
        <f t="shared" si="4"/>
        <v>0</v>
      </c>
    </row>
    <row r="15" spans="1:62" ht="31.5" x14ac:dyDescent="0.25">
      <c r="A15" s="10" t="s">
        <v>51</v>
      </c>
      <c r="B15" s="59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90471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90471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10881.6</v>
      </c>
      <c r="U15" s="24">
        <v>0</v>
      </c>
      <c r="V15" s="24">
        <v>0</v>
      </c>
      <c r="W15" s="23">
        <f>8092.8+2788.8</f>
        <v>10881.6</v>
      </c>
      <c r="X15" s="24">
        <v>0</v>
      </c>
      <c r="Y15" s="12">
        <f t="shared" ref="Y15:Y23" si="13">AB15</f>
        <v>8489.2999999999993</v>
      </c>
      <c r="Z15" s="24">
        <v>0</v>
      </c>
      <c r="AA15" s="63">
        <v>0</v>
      </c>
      <c r="AB15" s="70">
        <v>8489.2999999999993</v>
      </c>
      <c r="AC15" s="65">
        <v>0</v>
      </c>
      <c r="AD15" s="12">
        <f t="shared" ref="AD15:AD23" si="14">AG15</f>
        <v>8828.9</v>
      </c>
      <c r="AE15" s="24">
        <v>0</v>
      </c>
      <c r="AF15" s="63">
        <v>0</v>
      </c>
      <c r="AG15" s="70">
        <v>8828.9</v>
      </c>
      <c r="AH15" s="65">
        <v>0</v>
      </c>
      <c r="AI15" s="12">
        <f t="shared" ref="AI15:AI23" si="15">AL15</f>
        <v>9182.1</v>
      </c>
      <c r="AJ15" s="24">
        <v>0</v>
      </c>
      <c r="AK15" s="63">
        <v>0</v>
      </c>
      <c r="AL15" s="70">
        <v>9182.1</v>
      </c>
      <c r="AM15" s="65">
        <v>0</v>
      </c>
      <c r="AN15" s="12">
        <f t="shared" ref="AN15:AN23" si="16">AQ15</f>
        <v>9182.1</v>
      </c>
      <c r="AO15" s="24">
        <v>0</v>
      </c>
      <c r="AP15" s="24">
        <v>0</v>
      </c>
      <c r="AQ15" s="70">
        <v>9182.1</v>
      </c>
      <c r="AR15" s="24">
        <v>0</v>
      </c>
      <c r="AS15" s="12">
        <f t="shared" ref="AS15:AS23" si="17">AV15</f>
        <v>9182.1</v>
      </c>
      <c r="AT15" s="24">
        <v>0</v>
      </c>
      <c r="AU15" s="24">
        <v>0</v>
      </c>
      <c r="AV15" s="70">
        <v>9182.1</v>
      </c>
      <c r="AW15" s="24">
        <v>0</v>
      </c>
      <c r="AX15" s="12">
        <f t="shared" ref="AX15:AX23" si="18">BA15</f>
        <v>9182.1</v>
      </c>
      <c r="AY15" s="24">
        <v>0</v>
      </c>
      <c r="AZ15" s="24">
        <v>0</v>
      </c>
      <c r="BA15" s="70">
        <v>9182.1</v>
      </c>
      <c r="BB15" s="24">
        <v>0</v>
      </c>
      <c r="BC15" s="12">
        <f t="shared" ref="BC15:BC23" si="19">BF15</f>
        <v>9182.1</v>
      </c>
      <c r="BD15" s="24">
        <v>0</v>
      </c>
      <c r="BE15" s="24">
        <v>0</v>
      </c>
      <c r="BF15" s="70">
        <v>9182.1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140321.29999999999</v>
      </c>
      <c r="F16" s="11">
        <f t="shared" si="6"/>
        <v>0</v>
      </c>
      <c r="G16" s="11">
        <f t="shared" si="7"/>
        <v>0</v>
      </c>
      <c r="H16" s="11">
        <f t="shared" si="8"/>
        <v>140321.29999999999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14970</v>
      </c>
      <c r="Z16" s="24">
        <v>0</v>
      </c>
      <c r="AA16" s="63">
        <v>0</v>
      </c>
      <c r="AB16" s="70">
        <v>14970</v>
      </c>
      <c r="AC16" s="65">
        <v>0</v>
      </c>
      <c r="AD16" s="12">
        <f t="shared" si="14"/>
        <v>15568.8</v>
      </c>
      <c r="AE16" s="24">
        <v>0</v>
      </c>
      <c r="AF16" s="63">
        <v>0</v>
      </c>
      <c r="AG16" s="70">
        <v>15568.8</v>
      </c>
      <c r="AH16" s="65">
        <v>0</v>
      </c>
      <c r="AI16" s="12">
        <f t="shared" si="15"/>
        <v>16191.6</v>
      </c>
      <c r="AJ16" s="24">
        <v>0</v>
      </c>
      <c r="AK16" s="63">
        <v>0</v>
      </c>
      <c r="AL16" s="70">
        <v>16191.6</v>
      </c>
      <c r="AM16" s="65">
        <v>0</v>
      </c>
      <c r="AN16" s="12">
        <f t="shared" si="16"/>
        <v>16191.6</v>
      </c>
      <c r="AO16" s="24">
        <v>0</v>
      </c>
      <c r="AP16" s="24">
        <v>0</v>
      </c>
      <c r="AQ16" s="70">
        <v>16191.6</v>
      </c>
      <c r="AR16" s="24">
        <v>0</v>
      </c>
      <c r="AS16" s="12">
        <f t="shared" si="17"/>
        <v>16191.6</v>
      </c>
      <c r="AT16" s="24">
        <v>0</v>
      </c>
      <c r="AU16" s="24">
        <v>0</v>
      </c>
      <c r="AV16" s="70">
        <v>16191.6</v>
      </c>
      <c r="AW16" s="24">
        <v>0</v>
      </c>
      <c r="AX16" s="12">
        <f t="shared" si="18"/>
        <v>16191.6</v>
      </c>
      <c r="AY16" s="24">
        <v>0</v>
      </c>
      <c r="AZ16" s="24">
        <v>0</v>
      </c>
      <c r="BA16" s="70">
        <v>16191.6</v>
      </c>
      <c r="BB16" s="24">
        <v>0</v>
      </c>
      <c r="BC16" s="12">
        <f t="shared" si="19"/>
        <v>16191.6</v>
      </c>
      <c r="BD16" s="24">
        <v>0</v>
      </c>
      <c r="BE16" s="24">
        <v>0</v>
      </c>
      <c r="BF16" s="70">
        <v>16191.6</v>
      </c>
      <c r="BG16" s="24">
        <v>0</v>
      </c>
    </row>
    <row r="17" spans="1:59" ht="31.5" x14ac:dyDescent="0.25">
      <c r="A17" s="10" t="s">
        <v>53</v>
      </c>
      <c r="B17" s="59" t="s">
        <v>203</v>
      </c>
      <c r="C17" s="17" t="s">
        <v>21</v>
      </c>
      <c r="D17" s="17" t="s">
        <v>31</v>
      </c>
      <c r="E17" s="11">
        <f t="shared" si="5"/>
        <v>66067.3</v>
      </c>
      <c r="F17" s="11">
        <f t="shared" si="6"/>
        <v>0</v>
      </c>
      <c r="G17" s="11">
        <f t="shared" si="7"/>
        <v>0</v>
      </c>
      <c r="H17" s="11">
        <f t="shared" si="8"/>
        <v>66067.3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6529.4</v>
      </c>
      <c r="Z17" s="24">
        <v>0</v>
      </c>
      <c r="AA17" s="63">
        <v>0</v>
      </c>
      <c r="AB17" s="71">
        <v>6529.4</v>
      </c>
      <c r="AC17" s="65">
        <v>0</v>
      </c>
      <c r="AD17" s="12">
        <f t="shared" si="14"/>
        <v>6790.6</v>
      </c>
      <c r="AE17" s="24">
        <v>0</v>
      </c>
      <c r="AF17" s="63">
        <v>0</v>
      </c>
      <c r="AG17" s="71">
        <v>6790.6</v>
      </c>
      <c r="AH17" s="65">
        <v>0</v>
      </c>
      <c r="AI17" s="12">
        <f t="shared" si="15"/>
        <v>7062.2</v>
      </c>
      <c r="AJ17" s="24">
        <v>0</v>
      </c>
      <c r="AK17" s="63">
        <v>0</v>
      </c>
      <c r="AL17" s="71">
        <v>7062.2</v>
      </c>
      <c r="AM17" s="65">
        <v>0</v>
      </c>
      <c r="AN17" s="12">
        <f t="shared" si="16"/>
        <v>7062.2</v>
      </c>
      <c r="AO17" s="24">
        <v>0</v>
      </c>
      <c r="AP17" s="24">
        <v>0</v>
      </c>
      <c r="AQ17" s="71">
        <v>7062.2</v>
      </c>
      <c r="AR17" s="24">
        <v>0</v>
      </c>
      <c r="AS17" s="12">
        <f t="shared" si="17"/>
        <v>7062.2</v>
      </c>
      <c r="AT17" s="24">
        <v>0</v>
      </c>
      <c r="AU17" s="24">
        <v>0</v>
      </c>
      <c r="AV17" s="71">
        <v>7062.2</v>
      </c>
      <c r="AW17" s="24">
        <v>0</v>
      </c>
      <c r="AX17" s="12">
        <f t="shared" si="18"/>
        <v>7062.2</v>
      </c>
      <c r="AY17" s="24">
        <v>0</v>
      </c>
      <c r="AZ17" s="24">
        <v>0</v>
      </c>
      <c r="BA17" s="71">
        <v>7062.2</v>
      </c>
      <c r="BB17" s="24">
        <v>0</v>
      </c>
      <c r="BC17" s="12">
        <f t="shared" si="19"/>
        <v>7062.2</v>
      </c>
      <c r="BD17" s="24">
        <v>0</v>
      </c>
      <c r="BE17" s="24">
        <v>0</v>
      </c>
      <c r="BF17" s="71">
        <v>7062.2</v>
      </c>
      <c r="BG17" s="24">
        <v>0</v>
      </c>
    </row>
    <row r="18" spans="1:59" ht="31.5" x14ac:dyDescent="0.25">
      <c r="A18" s="10" t="s">
        <v>54</v>
      </c>
      <c r="B18" s="59" t="s">
        <v>204</v>
      </c>
      <c r="C18" s="17" t="s">
        <v>21</v>
      </c>
      <c r="D18" s="17" t="s">
        <v>31</v>
      </c>
      <c r="E18" s="11">
        <f t="shared" si="5"/>
        <v>88237.7</v>
      </c>
      <c r="F18" s="11">
        <f t="shared" si="6"/>
        <v>0</v>
      </c>
      <c r="G18" s="11">
        <f t="shared" si="7"/>
        <v>0</v>
      </c>
      <c r="H18" s="11">
        <f t="shared" si="8"/>
        <v>88237.7</v>
      </c>
      <c r="I18" s="11">
        <f t="shared" si="9"/>
        <v>0</v>
      </c>
      <c r="J18" s="12">
        <f t="shared" si="10"/>
        <v>7151.8</v>
      </c>
      <c r="K18" s="21">
        <v>0</v>
      </c>
      <c r="L18" s="21">
        <v>0</v>
      </c>
      <c r="M18" s="19">
        <f>7560.4-408.6</f>
        <v>7151.8</v>
      </c>
      <c r="N18" s="21">
        <v>0</v>
      </c>
      <c r="O18" s="12">
        <f t="shared" si="11"/>
        <v>9193.7000000000007</v>
      </c>
      <c r="P18" s="21">
        <v>0</v>
      </c>
      <c r="Q18" s="21">
        <v>0</v>
      </c>
      <c r="R18" s="19">
        <f>7423.6+1770.1</f>
        <v>9193.7000000000007</v>
      </c>
      <c r="S18" s="21">
        <v>0</v>
      </c>
      <c r="T18" s="12">
        <f t="shared" si="12"/>
        <v>8672.2999999999993</v>
      </c>
      <c r="U18" s="21">
        <v>0</v>
      </c>
      <c r="V18" s="21">
        <v>0</v>
      </c>
      <c r="W18" s="23">
        <f>8091.7+580.6</f>
        <v>8672.2999999999993</v>
      </c>
      <c r="X18" s="21">
        <v>0</v>
      </c>
      <c r="Y18" s="12">
        <f t="shared" si="13"/>
        <v>8488.2000000000007</v>
      </c>
      <c r="Z18" s="21">
        <v>0</v>
      </c>
      <c r="AA18" s="64">
        <v>0</v>
      </c>
      <c r="AB18" s="71">
        <v>8488.2000000000007</v>
      </c>
      <c r="AC18" s="66">
        <v>0</v>
      </c>
      <c r="AD18" s="12">
        <f t="shared" si="14"/>
        <v>8827.7000000000007</v>
      </c>
      <c r="AE18" s="21">
        <v>0</v>
      </c>
      <c r="AF18" s="64">
        <v>0</v>
      </c>
      <c r="AG18" s="71">
        <v>8827.7000000000007</v>
      </c>
      <c r="AH18" s="66">
        <v>0</v>
      </c>
      <c r="AI18" s="12">
        <f t="shared" si="15"/>
        <v>9180.7999999999993</v>
      </c>
      <c r="AJ18" s="21">
        <v>0</v>
      </c>
      <c r="AK18" s="64">
        <v>0</v>
      </c>
      <c r="AL18" s="71">
        <v>9180.7999999999993</v>
      </c>
      <c r="AM18" s="66">
        <v>0</v>
      </c>
      <c r="AN18" s="12">
        <f t="shared" si="16"/>
        <v>9180.7999999999993</v>
      </c>
      <c r="AO18" s="21">
        <v>0</v>
      </c>
      <c r="AP18" s="21">
        <v>0</v>
      </c>
      <c r="AQ18" s="71">
        <v>9180.7999999999993</v>
      </c>
      <c r="AR18" s="21">
        <v>0</v>
      </c>
      <c r="AS18" s="12">
        <f t="shared" si="17"/>
        <v>9180.7999999999993</v>
      </c>
      <c r="AT18" s="21">
        <v>0</v>
      </c>
      <c r="AU18" s="21">
        <v>0</v>
      </c>
      <c r="AV18" s="71">
        <v>9180.7999999999993</v>
      </c>
      <c r="AW18" s="21">
        <v>0</v>
      </c>
      <c r="AX18" s="12">
        <f t="shared" si="18"/>
        <v>9180.7999999999993</v>
      </c>
      <c r="AY18" s="21">
        <v>0</v>
      </c>
      <c r="AZ18" s="21">
        <v>0</v>
      </c>
      <c r="BA18" s="71">
        <v>9180.7999999999993</v>
      </c>
      <c r="BB18" s="21">
        <v>0</v>
      </c>
      <c r="BC18" s="12">
        <f t="shared" si="19"/>
        <v>9180.7999999999993</v>
      </c>
      <c r="BD18" s="21">
        <v>0</v>
      </c>
      <c r="BE18" s="21">
        <v>0</v>
      </c>
      <c r="BF18" s="71">
        <v>9180.7999999999993</v>
      </c>
      <c r="BG18" s="21">
        <v>0</v>
      </c>
    </row>
    <row r="19" spans="1:59" ht="31.5" x14ac:dyDescent="0.25">
      <c r="A19" s="10" t="s">
        <v>55</v>
      </c>
      <c r="B19" s="59" t="s">
        <v>205</v>
      </c>
      <c r="C19" s="17" t="s">
        <v>21</v>
      </c>
      <c r="D19" s="17" t="s">
        <v>31</v>
      </c>
      <c r="E19" s="11">
        <f t="shared" si="5"/>
        <v>75134.399999999994</v>
      </c>
      <c r="F19" s="11">
        <f t="shared" si="6"/>
        <v>0</v>
      </c>
      <c r="G19" s="11">
        <f t="shared" si="7"/>
        <v>0</v>
      </c>
      <c r="H19" s="11">
        <f t="shared" si="8"/>
        <v>75134.399999999994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4273.5</v>
      </c>
      <c r="U19" s="21">
        <v>0</v>
      </c>
      <c r="V19" s="21">
        <v>0</v>
      </c>
      <c r="W19" s="23">
        <f>7288.3-4924.5+2393.4-483.7</f>
        <v>4273.5</v>
      </c>
      <c r="X19" s="21">
        <v>0</v>
      </c>
      <c r="Y19" s="12">
        <f t="shared" si="13"/>
        <v>7645.4</v>
      </c>
      <c r="Z19" s="21">
        <v>0</v>
      </c>
      <c r="AA19" s="64">
        <v>0</v>
      </c>
      <c r="AB19" s="71">
        <v>7645.4</v>
      </c>
      <c r="AC19" s="66">
        <v>0</v>
      </c>
      <c r="AD19" s="12">
        <f t="shared" si="14"/>
        <v>7951.2</v>
      </c>
      <c r="AE19" s="21">
        <v>0</v>
      </c>
      <c r="AF19" s="64">
        <v>0</v>
      </c>
      <c r="AG19" s="71">
        <v>7951.2</v>
      </c>
      <c r="AH19" s="66">
        <v>0</v>
      </c>
      <c r="AI19" s="12">
        <f t="shared" si="15"/>
        <v>8269.2999999999993</v>
      </c>
      <c r="AJ19" s="21">
        <v>0</v>
      </c>
      <c r="AK19" s="64">
        <v>0</v>
      </c>
      <c r="AL19" s="71">
        <v>8269.2999999999993</v>
      </c>
      <c r="AM19" s="66">
        <v>0</v>
      </c>
      <c r="AN19" s="12">
        <f t="shared" si="16"/>
        <v>8269.2999999999993</v>
      </c>
      <c r="AO19" s="21">
        <v>0</v>
      </c>
      <c r="AP19" s="21">
        <v>0</v>
      </c>
      <c r="AQ19" s="71">
        <v>8269.2999999999993</v>
      </c>
      <c r="AR19" s="21">
        <v>0</v>
      </c>
      <c r="AS19" s="12">
        <f t="shared" si="17"/>
        <v>8269.2999999999993</v>
      </c>
      <c r="AT19" s="21">
        <v>0</v>
      </c>
      <c r="AU19" s="21">
        <v>0</v>
      </c>
      <c r="AV19" s="71">
        <v>8269.2999999999993</v>
      </c>
      <c r="AW19" s="21">
        <v>0</v>
      </c>
      <c r="AX19" s="12">
        <f t="shared" si="18"/>
        <v>8269.2999999999993</v>
      </c>
      <c r="AY19" s="21">
        <v>0</v>
      </c>
      <c r="AZ19" s="21">
        <v>0</v>
      </c>
      <c r="BA19" s="71">
        <v>8269.2999999999993</v>
      </c>
      <c r="BB19" s="21">
        <v>0</v>
      </c>
      <c r="BC19" s="12">
        <f t="shared" si="19"/>
        <v>8269.2999999999993</v>
      </c>
      <c r="BD19" s="21">
        <v>0</v>
      </c>
      <c r="BE19" s="21">
        <v>0</v>
      </c>
      <c r="BF19" s="71">
        <v>8269.2999999999993</v>
      </c>
      <c r="BG19" s="21">
        <v>0</v>
      </c>
    </row>
    <row r="20" spans="1:59" ht="31.5" x14ac:dyDescent="0.25">
      <c r="A20" s="10" t="s">
        <v>56</v>
      </c>
      <c r="B20" s="59" t="s">
        <v>206</v>
      </c>
      <c r="C20" s="17" t="s">
        <v>21</v>
      </c>
      <c r="D20" s="17" t="s">
        <v>31</v>
      </c>
      <c r="E20" s="11">
        <f t="shared" si="5"/>
        <v>147071.6</v>
      </c>
      <c r="F20" s="11">
        <f t="shared" si="6"/>
        <v>0</v>
      </c>
      <c r="G20" s="11">
        <f t="shared" si="7"/>
        <v>0</v>
      </c>
      <c r="H20" s="11">
        <f t="shared" si="8"/>
        <v>147071.6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14465.4</v>
      </c>
      <c r="Z20" s="21">
        <v>0</v>
      </c>
      <c r="AA20" s="64">
        <v>0</v>
      </c>
      <c r="AB20" s="71">
        <v>14465.4</v>
      </c>
      <c r="AC20" s="66">
        <v>0</v>
      </c>
      <c r="AD20" s="12">
        <f t="shared" si="14"/>
        <v>15044</v>
      </c>
      <c r="AE20" s="21">
        <v>0</v>
      </c>
      <c r="AF20" s="64">
        <v>0</v>
      </c>
      <c r="AG20" s="71">
        <v>15044</v>
      </c>
      <c r="AH20" s="66">
        <v>0</v>
      </c>
      <c r="AI20" s="12">
        <f t="shared" si="15"/>
        <v>15645.8</v>
      </c>
      <c r="AJ20" s="21">
        <v>0</v>
      </c>
      <c r="AK20" s="64">
        <v>0</v>
      </c>
      <c r="AL20" s="71">
        <v>15645.8</v>
      </c>
      <c r="AM20" s="66">
        <v>0</v>
      </c>
      <c r="AN20" s="12">
        <f t="shared" si="16"/>
        <v>15645.8</v>
      </c>
      <c r="AO20" s="21">
        <v>0</v>
      </c>
      <c r="AP20" s="21">
        <v>0</v>
      </c>
      <c r="AQ20" s="71">
        <v>15645.8</v>
      </c>
      <c r="AR20" s="21">
        <v>0</v>
      </c>
      <c r="AS20" s="12">
        <f t="shared" si="17"/>
        <v>15645.8</v>
      </c>
      <c r="AT20" s="21">
        <v>0</v>
      </c>
      <c r="AU20" s="21">
        <v>0</v>
      </c>
      <c r="AV20" s="71">
        <v>15645.8</v>
      </c>
      <c r="AW20" s="21">
        <v>0</v>
      </c>
      <c r="AX20" s="12">
        <f t="shared" si="18"/>
        <v>15645.8</v>
      </c>
      <c r="AY20" s="21">
        <v>0</v>
      </c>
      <c r="AZ20" s="21">
        <v>0</v>
      </c>
      <c r="BA20" s="71">
        <v>15645.8</v>
      </c>
      <c r="BB20" s="21">
        <v>0</v>
      </c>
      <c r="BC20" s="12">
        <f t="shared" si="19"/>
        <v>15645.8</v>
      </c>
      <c r="BD20" s="21">
        <v>0</v>
      </c>
      <c r="BE20" s="21">
        <v>0</v>
      </c>
      <c r="BF20" s="71">
        <v>15645.8</v>
      </c>
      <c r="BG20" s="21">
        <v>0</v>
      </c>
    </row>
    <row r="21" spans="1:59" ht="31.5" x14ac:dyDescent="0.25">
      <c r="A21" s="10" t="s">
        <v>57</v>
      </c>
      <c r="B21" s="59" t="s">
        <v>207</v>
      </c>
      <c r="C21" s="17" t="s">
        <v>21</v>
      </c>
      <c r="D21" s="17" t="s">
        <v>31</v>
      </c>
      <c r="E21" s="11">
        <f t="shared" si="5"/>
        <v>72700.800000000003</v>
      </c>
      <c r="F21" s="11">
        <f t="shared" si="6"/>
        <v>0</v>
      </c>
      <c r="G21" s="11">
        <f t="shared" si="7"/>
        <v>0</v>
      </c>
      <c r="H21" s="11">
        <f t="shared" si="8"/>
        <v>72700.800000000003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7255.1</v>
      </c>
      <c r="U21" s="21">
        <v>0</v>
      </c>
      <c r="V21" s="21">
        <v>0</v>
      </c>
      <c r="W21" s="23">
        <f>6735.8+519.3</f>
        <v>7255.1</v>
      </c>
      <c r="X21" s="21">
        <v>0</v>
      </c>
      <c r="Y21" s="12">
        <f t="shared" si="13"/>
        <v>7065.9</v>
      </c>
      <c r="Z21" s="21">
        <v>0</v>
      </c>
      <c r="AA21" s="64">
        <v>0</v>
      </c>
      <c r="AB21" s="71">
        <v>7065.9</v>
      </c>
      <c r="AC21" s="66">
        <v>0</v>
      </c>
      <c r="AD21" s="12">
        <f t="shared" si="14"/>
        <v>7348.5</v>
      </c>
      <c r="AE21" s="21">
        <v>0</v>
      </c>
      <c r="AF21" s="64">
        <v>0</v>
      </c>
      <c r="AG21" s="71">
        <v>7348.5</v>
      </c>
      <c r="AH21" s="66">
        <v>0</v>
      </c>
      <c r="AI21" s="12">
        <f t="shared" si="15"/>
        <v>7642.4</v>
      </c>
      <c r="AJ21" s="21">
        <v>0</v>
      </c>
      <c r="AK21" s="64">
        <v>0</v>
      </c>
      <c r="AL21" s="71">
        <v>7642.4</v>
      </c>
      <c r="AM21" s="66">
        <v>0</v>
      </c>
      <c r="AN21" s="12">
        <f t="shared" si="16"/>
        <v>7642.4</v>
      </c>
      <c r="AO21" s="21">
        <v>0</v>
      </c>
      <c r="AP21" s="21">
        <v>0</v>
      </c>
      <c r="AQ21" s="71">
        <v>7642.4</v>
      </c>
      <c r="AR21" s="21">
        <v>0</v>
      </c>
      <c r="AS21" s="12">
        <f t="shared" si="17"/>
        <v>7642.4</v>
      </c>
      <c r="AT21" s="21">
        <v>0</v>
      </c>
      <c r="AU21" s="21">
        <v>0</v>
      </c>
      <c r="AV21" s="71">
        <v>7642.4</v>
      </c>
      <c r="AW21" s="21">
        <v>0</v>
      </c>
      <c r="AX21" s="12">
        <f t="shared" si="18"/>
        <v>7642.4</v>
      </c>
      <c r="AY21" s="21">
        <v>0</v>
      </c>
      <c r="AZ21" s="21">
        <v>0</v>
      </c>
      <c r="BA21" s="71">
        <v>7642.4</v>
      </c>
      <c r="BB21" s="21">
        <v>0</v>
      </c>
      <c r="BC21" s="12">
        <f t="shared" si="19"/>
        <v>7642.4</v>
      </c>
      <c r="BD21" s="21">
        <v>0</v>
      </c>
      <c r="BE21" s="21">
        <v>0</v>
      </c>
      <c r="BF21" s="71">
        <v>7642.4</v>
      </c>
      <c r="BG21" s="21">
        <v>0</v>
      </c>
    </row>
    <row r="22" spans="1:59" ht="31.5" x14ac:dyDescent="0.25">
      <c r="A22" s="10" t="s">
        <v>58</v>
      </c>
      <c r="B22" s="59" t="s">
        <v>208</v>
      </c>
      <c r="C22" s="17" t="s">
        <v>21</v>
      </c>
      <c r="D22" s="17" t="s">
        <v>31</v>
      </c>
      <c r="E22" s="11">
        <f t="shared" si="5"/>
        <v>122288.8</v>
      </c>
      <c r="F22" s="11">
        <f t="shared" si="6"/>
        <v>0</v>
      </c>
      <c r="G22" s="11">
        <f t="shared" si="7"/>
        <v>0</v>
      </c>
      <c r="H22" s="11">
        <f t="shared" si="8"/>
        <v>122288.8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10726.9</v>
      </c>
      <c r="U22" s="21">
        <v>0</v>
      </c>
      <c r="V22" s="21">
        <v>0</v>
      </c>
      <c r="W22" s="23">
        <f>11608.4-881.5</f>
        <v>10726.9</v>
      </c>
      <c r="X22" s="21">
        <v>0</v>
      </c>
      <c r="Y22" s="12">
        <f t="shared" si="13"/>
        <v>11615.3</v>
      </c>
      <c r="Z22" s="21">
        <v>0</v>
      </c>
      <c r="AA22" s="64">
        <v>0</v>
      </c>
      <c r="AB22" s="71">
        <v>11615.3</v>
      </c>
      <c r="AC22" s="66">
        <v>0</v>
      </c>
      <c r="AD22" s="12">
        <f t="shared" si="14"/>
        <v>12664.3</v>
      </c>
      <c r="AE22" s="21">
        <v>0</v>
      </c>
      <c r="AF22" s="64">
        <v>0</v>
      </c>
      <c r="AG22" s="71">
        <v>12664.3</v>
      </c>
      <c r="AH22" s="66">
        <v>0</v>
      </c>
      <c r="AI22" s="12">
        <f t="shared" si="15"/>
        <v>13170.9</v>
      </c>
      <c r="AJ22" s="21">
        <v>0</v>
      </c>
      <c r="AK22" s="64">
        <v>0</v>
      </c>
      <c r="AL22" s="71">
        <v>13170.9</v>
      </c>
      <c r="AM22" s="66">
        <v>0</v>
      </c>
      <c r="AN22" s="12">
        <f t="shared" si="16"/>
        <v>13170.9</v>
      </c>
      <c r="AO22" s="21">
        <v>0</v>
      </c>
      <c r="AP22" s="21">
        <v>0</v>
      </c>
      <c r="AQ22" s="71">
        <v>13170.9</v>
      </c>
      <c r="AR22" s="21">
        <v>0</v>
      </c>
      <c r="AS22" s="12">
        <f t="shared" si="17"/>
        <v>13170.9</v>
      </c>
      <c r="AT22" s="21">
        <v>0</v>
      </c>
      <c r="AU22" s="21">
        <v>0</v>
      </c>
      <c r="AV22" s="71">
        <v>13170.9</v>
      </c>
      <c r="AW22" s="21">
        <v>0</v>
      </c>
      <c r="AX22" s="12">
        <f t="shared" si="18"/>
        <v>13170.9</v>
      </c>
      <c r="AY22" s="21">
        <v>0</v>
      </c>
      <c r="AZ22" s="21">
        <v>0</v>
      </c>
      <c r="BA22" s="71">
        <v>13170.9</v>
      </c>
      <c r="BB22" s="21">
        <v>0</v>
      </c>
      <c r="BC22" s="12">
        <f t="shared" si="19"/>
        <v>13170.9</v>
      </c>
      <c r="BD22" s="21">
        <v>0</v>
      </c>
      <c r="BE22" s="21">
        <v>0</v>
      </c>
      <c r="BF22" s="71">
        <v>13170.9</v>
      </c>
      <c r="BG22" s="21">
        <v>0</v>
      </c>
    </row>
    <row r="23" spans="1:59" ht="31.5" x14ac:dyDescent="0.25">
      <c r="A23" s="10" t="s">
        <v>59</v>
      </c>
      <c r="B23" s="59" t="s">
        <v>209</v>
      </c>
      <c r="C23" s="17" t="s">
        <v>21</v>
      </c>
      <c r="D23" s="17" t="s">
        <v>31</v>
      </c>
      <c r="E23" s="11">
        <f t="shared" si="5"/>
        <v>64244.3</v>
      </c>
      <c r="F23" s="11">
        <f t="shared" si="6"/>
        <v>0</v>
      </c>
      <c r="G23" s="11">
        <f t="shared" si="7"/>
        <v>0</v>
      </c>
      <c r="H23" s="11">
        <f t="shared" si="8"/>
        <v>64244.3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6231.5</v>
      </c>
      <c r="U23" s="21">
        <v>0</v>
      </c>
      <c r="V23" s="21">
        <v>0</v>
      </c>
      <c r="W23" s="23">
        <f>6013.6+217.9</f>
        <v>6231.5</v>
      </c>
      <c r="X23" s="21">
        <v>0</v>
      </c>
      <c r="Y23" s="12">
        <f t="shared" si="13"/>
        <v>6308.3</v>
      </c>
      <c r="Z23" s="21">
        <v>0</v>
      </c>
      <c r="AA23" s="64">
        <v>0</v>
      </c>
      <c r="AB23" s="71">
        <v>6308.3</v>
      </c>
      <c r="AC23" s="66">
        <v>0</v>
      </c>
      <c r="AD23" s="12">
        <f t="shared" si="14"/>
        <v>6560.6</v>
      </c>
      <c r="AE23" s="21">
        <v>0</v>
      </c>
      <c r="AF23" s="64">
        <v>0</v>
      </c>
      <c r="AG23" s="71">
        <v>6560.6</v>
      </c>
      <c r="AH23" s="66">
        <v>0</v>
      </c>
      <c r="AI23" s="12">
        <f t="shared" si="15"/>
        <v>6823</v>
      </c>
      <c r="AJ23" s="21">
        <v>0</v>
      </c>
      <c r="AK23" s="64">
        <v>0</v>
      </c>
      <c r="AL23" s="71">
        <v>6823</v>
      </c>
      <c r="AM23" s="66">
        <v>0</v>
      </c>
      <c r="AN23" s="12">
        <f t="shared" si="16"/>
        <v>6823</v>
      </c>
      <c r="AO23" s="21">
        <v>0</v>
      </c>
      <c r="AP23" s="21">
        <v>0</v>
      </c>
      <c r="AQ23" s="71">
        <v>6823</v>
      </c>
      <c r="AR23" s="21">
        <v>0</v>
      </c>
      <c r="AS23" s="12">
        <f t="shared" si="17"/>
        <v>6823</v>
      </c>
      <c r="AT23" s="21">
        <v>0</v>
      </c>
      <c r="AU23" s="21">
        <v>0</v>
      </c>
      <c r="AV23" s="71">
        <v>6823</v>
      </c>
      <c r="AW23" s="21">
        <v>0</v>
      </c>
      <c r="AX23" s="12">
        <f t="shared" si="18"/>
        <v>6823</v>
      </c>
      <c r="AY23" s="21">
        <v>0</v>
      </c>
      <c r="AZ23" s="21">
        <v>0</v>
      </c>
      <c r="BA23" s="71">
        <v>6823</v>
      </c>
      <c r="BB23" s="21">
        <v>0</v>
      </c>
      <c r="BC23" s="12">
        <f t="shared" si="19"/>
        <v>6823</v>
      </c>
      <c r="BD23" s="21">
        <v>0</v>
      </c>
      <c r="BE23" s="21">
        <v>0</v>
      </c>
      <c r="BF23" s="71">
        <v>6823</v>
      </c>
      <c r="BG23" s="21">
        <v>0</v>
      </c>
    </row>
    <row r="24" spans="1:59" s="9" customFormat="1" ht="46.5" customHeight="1" x14ac:dyDescent="0.25">
      <c r="A24" s="61" t="s">
        <v>122</v>
      </c>
      <c r="B24" s="122" t="s">
        <v>123</v>
      </c>
      <c r="C24" s="122"/>
      <c r="D24" s="122"/>
      <c r="E24" s="8">
        <f t="shared" ref="E24:AJ24" si="20">SUM(E25)+E28</f>
        <v>35504.1</v>
      </c>
      <c r="F24" s="8">
        <f t="shared" si="20"/>
        <v>0</v>
      </c>
      <c r="G24" s="8">
        <f t="shared" si="20"/>
        <v>0</v>
      </c>
      <c r="H24" s="8">
        <f t="shared" si="20"/>
        <v>35504.1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5748.1</v>
      </c>
      <c r="U24" s="8">
        <f t="shared" si="20"/>
        <v>0</v>
      </c>
      <c r="V24" s="8">
        <f t="shared" si="20"/>
        <v>0</v>
      </c>
      <c r="W24" s="8">
        <f t="shared" si="20"/>
        <v>5748.1</v>
      </c>
      <c r="X24" s="8">
        <f t="shared" si="20"/>
        <v>0</v>
      </c>
      <c r="Y24" s="8">
        <f t="shared" si="20"/>
        <v>16836.5</v>
      </c>
      <c r="Z24" s="8">
        <f t="shared" si="20"/>
        <v>0</v>
      </c>
      <c r="AA24" s="8">
        <f t="shared" si="20"/>
        <v>0</v>
      </c>
      <c r="AB24" s="67">
        <f t="shared" si="20"/>
        <v>16836.5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67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67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8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8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29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0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0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0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0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0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0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0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0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0">
        <v>0</v>
      </c>
      <c r="BG26" s="24">
        <v>0</v>
      </c>
    </row>
    <row r="27" spans="1:59" ht="31.5" x14ac:dyDescent="0.25">
      <c r="A27" s="10" t="s">
        <v>231</v>
      </c>
      <c r="B27" s="28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8">
        <f>M27</f>
        <v>0</v>
      </c>
      <c r="K27" s="24">
        <v>0</v>
      </c>
      <c r="L27" s="24">
        <v>0</v>
      </c>
      <c r="M27" s="43">
        <v>0</v>
      </c>
      <c r="N27" s="24">
        <v>0</v>
      </c>
      <c r="O27" s="45">
        <f>R27</f>
        <v>7645.1</v>
      </c>
      <c r="P27" s="24">
        <v>0</v>
      </c>
      <c r="Q27" s="24">
        <v>0</v>
      </c>
      <c r="R27" s="46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0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0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0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0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0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0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0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0">
        <v>0</v>
      </c>
      <c r="BG27" s="24">
        <v>0</v>
      </c>
    </row>
    <row r="28" spans="1:59" ht="27" customHeight="1" x14ac:dyDescent="0.25">
      <c r="A28" s="10" t="s">
        <v>228</v>
      </c>
      <c r="B28" s="125" t="s">
        <v>229</v>
      </c>
      <c r="C28" s="126"/>
      <c r="D28" s="127"/>
      <c r="E28" s="11">
        <f>SUM(E29:E36)</f>
        <v>27604.1</v>
      </c>
      <c r="F28" s="11">
        <f t="shared" ref="F28:BG28" si="25">SUM(F29:F36)</f>
        <v>0</v>
      </c>
      <c r="G28" s="11">
        <f t="shared" si="25"/>
        <v>0</v>
      </c>
      <c r="H28" s="11">
        <f t="shared" si="25"/>
        <v>27604.1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5748.1</v>
      </c>
      <c r="U28" s="11">
        <f t="shared" si="25"/>
        <v>0</v>
      </c>
      <c r="V28" s="11">
        <f t="shared" si="25"/>
        <v>0</v>
      </c>
      <c r="W28" s="11">
        <f t="shared" si="25"/>
        <v>5748.1</v>
      </c>
      <c r="X28" s="11">
        <f t="shared" si="25"/>
        <v>0</v>
      </c>
      <c r="Y28" s="11">
        <f t="shared" si="25"/>
        <v>16836.5</v>
      </c>
      <c r="Z28" s="11">
        <f t="shared" si="25"/>
        <v>0</v>
      </c>
      <c r="AA28" s="11">
        <f t="shared" si="25"/>
        <v>0</v>
      </c>
      <c r="AB28" s="11">
        <f t="shared" si="25"/>
        <v>16836.5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8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8">
        <f t="shared" ref="J29:J36" si="27">M29</f>
        <v>0</v>
      </c>
      <c r="K29" s="24">
        <v>0</v>
      </c>
      <c r="L29" s="24">
        <v>0</v>
      </c>
      <c r="M29" s="43">
        <v>0</v>
      </c>
      <c r="N29" s="24">
        <v>0</v>
      </c>
      <c r="O29" s="45">
        <f t="shared" ref="O29:O36" si="28">R29</f>
        <v>4946.5</v>
      </c>
      <c r="P29" s="24">
        <v>0</v>
      </c>
      <c r="Q29" s="24">
        <v>0</v>
      </c>
      <c r="R29" s="46">
        <f>5434.3-487.8</f>
        <v>4946.5</v>
      </c>
      <c r="S29" s="24">
        <v>0</v>
      </c>
      <c r="T29" s="21">
        <f t="shared" ref="T29:T36" si="29">W29</f>
        <v>0</v>
      </c>
      <c r="U29" s="24">
        <v>0</v>
      </c>
      <c r="V29" s="24">
        <v>0</v>
      </c>
      <c r="W29" s="30">
        <v>0</v>
      </c>
      <c r="X29" s="24">
        <v>0</v>
      </c>
      <c r="Y29" s="21">
        <f t="shared" ref="Y29:Y36" si="30">AB29</f>
        <v>0</v>
      </c>
      <c r="Z29" s="24">
        <v>0</v>
      </c>
      <c r="AA29" s="24">
        <v>0</v>
      </c>
      <c r="AB29" s="30">
        <v>0</v>
      </c>
      <c r="AC29" s="24">
        <v>0</v>
      </c>
      <c r="AD29" s="21">
        <f t="shared" ref="AD29:AD36" si="31">AG29</f>
        <v>0</v>
      </c>
      <c r="AE29" s="24">
        <v>0</v>
      </c>
      <c r="AF29" s="24">
        <v>0</v>
      </c>
      <c r="AG29" s="30">
        <v>0</v>
      </c>
      <c r="AH29" s="24">
        <v>0</v>
      </c>
      <c r="AI29" s="21">
        <f t="shared" ref="AI29:AI36" si="32">AL29</f>
        <v>0</v>
      </c>
      <c r="AJ29" s="24">
        <v>0</v>
      </c>
      <c r="AK29" s="24">
        <v>0</v>
      </c>
      <c r="AL29" s="30">
        <v>0</v>
      </c>
      <c r="AM29" s="24">
        <v>0</v>
      </c>
      <c r="AN29" s="21">
        <f t="shared" ref="AN29:AN36" si="33">AQ29</f>
        <v>0</v>
      </c>
      <c r="AO29" s="24">
        <v>0</v>
      </c>
      <c r="AP29" s="24">
        <v>0</v>
      </c>
      <c r="AQ29" s="30">
        <v>0</v>
      </c>
      <c r="AR29" s="24">
        <v>0</v>
      </c>
      <c r="AS29" s="21">
        <f t="shared" ref="AS29:AS36" si="34">AV29</f>
        <v>0</v>
      </c>
      <c r="AT29" s="24">
        <v>0</v>
      </c>
      <c r="AU29" s="24">
        <v>0</v>
      </c>
      <c r="AV29" s="30">
        <v>0</v>
      </c>
      <c r="AW29" s="24">
        <v>0</v>
      </c>
      <c r="AX29" s="21">
        <f t="shared" ref="AX29:AX36" si="35">BA29</f>
        <v>0</v>
      </c>
      <c r="AY29" s="24">
        <v>0</v>
      </c>
      <c r="AZ29" s="24">
        <v>0</v>
      </c>
      <c r="BA29" s="30">
        <v>0</v>
      </c>
      <c r="BB29" s="24">
        <v>0</v>
      </c>
      <c r="BC29" s="21">
        <f t="shared" ref="BC29:BC36" si="36">BF29</f>
        <v>0</v>
      </c>
      <c r="BD29" s="24">
        <v>0</v>
      </c>
      <c r="BE29" s="24">
        <v>0</v>
      </c>
      <c r="BF29" s="30">
        <v>0</v>
      </c>
      <c r="BG29" s="24">
        <v>0</v>
      </c>
    </row>
    <row r="30" spans="1:59" ht="63" x14ac:dyDescent="0.25">
      <c r="A30" s="10" t="s">
        <v>268</v>
      </c>
      <c r="B30" s="28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8">
        <f t="shared" si="27"/>
        <v>0</v>
      </c>
      <c r="K30" s="24">
        <v>0</v>
      </c>
      <c r="L30" s="24">
        <v>0</v>
      </c>
      <c r="M30" s="43">
        <v>0</v>
      </c>
      <c r="N30" s="24">
        <v>0</v>
      </c>
      <c r="O30" s="45">
        <f t="shared" si="28"/>
        <v>73</v>
      </c>
      <c r="P30" s="24">
        <v>0</v>
      </c>
      <c r="Q30" s="24">
        <v>0</v>
      </c>
      <c r="R30" s="46">
        <v>73</v>
      </c>
      <c r="S30" s="24">
        <v>0</v>
      </c>
      <c r="T30" s="21">
        <f t="shared" si="29"/>
        <v>0</v>
      </c>
      <c r="U30" s="24">
        <v>0</v>
      </c>
      <c r="V30" s="24">
        <v>0</v>
      </c>
      <c r="W30" s="30">
        <v>0</v>
      </c>
      <c r="X30" s="24">
        <v>0</v>
      </c>
      <c r="Y30" s="21">
        <f t="shared" si="30"/>
        <v>0</v>
      </c>
      <c r="Z30" s="24">
        <v>0</v>
      </c>
      <c r="AA30" s="24">
        <v>0</v>
      </c>
      <c r="AB30" s="30">
        <v>0</v>
      </c>
      <c r="AC30" s="24">
        <v>0</v>
      </c>
      <c r="AD30" s="21">
        <f t="shared" si="31"/>
        <v>0</v>
      </c>
      <c r="AE30" s="24">
        <v>0</v>
      </c>
      <c r="AF30" s="24">
        <v>0</v>
      </c>
      <c r="AG30" s="30">
        <v>0</v>
      </c>
      <c r="AH30" s="24">
        <v>0</v>
      </c>
      <c r="AI30" s="21">
        <f t="shared" si="32"/>
        <v>0</v>
      </c>
      <c r="AJ30" s="24">
        <v>0</v>
      </c>
      <c r="AK30" s="24">
        <v>0</v>
      </c>
      <c r="AL30" s="30">
        <v>0</v>
      </c>
      <c r="AM30" s="24">
        <v>0</v>
      </c>
      <c r="AN30" s="21">
        <f t="shared" si="33"/>
        <v>0</v>
      </c>
      <c r="AO30" s="24">
        <v>0</v>
      </c>
      <c r="AP30" s="24">
        <v>0</v>
      </c>
      <c r="AQ30" s="30">
        <v>0</v>
      </c>
      <c r="AR30" s="24">
        <v>0</v>
      </c>
      <c r="AS30" s="21">
        <f t="shared" si="34"/>
        <v>0</v>
      </c>
      <c r="AT30" s="24">
        <v>0</v>
      </c>
      <c r="AU30" s="24">
        <v>0</v>
      </c>
      <c r="AV30" s="30">
        <v>0</v>
      </c>
      <c r="AW30" s="24">
        <v>0</v>
      </c>
      <c r="AX30" s="21">
        <f t="shared" si="35"/>
        <v>0</v>
      </c>
      <c r="AY30" s="24">
        <v>0</v>
      </c>
      <c r="AZ30" s="24">
        <v>0</v>
      </c>
      <c r="BA30" s="30">
        <v>0</v>
      </c>
      <c r="BB30" s="24">
        <v>0</v>
      </c>
      <c r="BC30" s="21">
        <f t="shared" si="36"/>
        <v>0</v>
      </c>
      <c r="BD30" s="24">
        <v>0</v>
      </c>
      <c r="BE30" s="24">
        <v>0</v>
      </c>
      <c r="BF30" s="30">
        <v>0</v>
      </c>
      <c r="BG30" s="24">
        <v>0</v>
      </c>
    </row>
    <row r="31" spans="1:59" ht="47.25" x14ac:dyDescent="0.25">
      <c r="A31" s="10" t="s">
        <v>285</v>
      </c>
      <c r="B31" s="28" t="s">
        <v>288</v>
      </c>
      <c r="C31" s="17" t="s">
        <v>21</v>
      </c>
      <c r="D31" s="17" t="s">
        <v>31</v>
      </c>
      <c r="E31" s="11">
        <f t="shared" ref="E31" si="37">J31+O31+T31+Y31+AD31+AI31+AN31+AS31+AX31+BC31</f>
        <v>4547.6000000000004</v>
      </c>
      <c r="F31" s="11">
        <f t="shared" ref="F31" si="38">K31+P31+U31+Z31+AE31+AJ31+AO31+AT31+AY31+BD31</f>
        <v>0</v>
      </c>
      <c r="G31" s="11">
        <f t="shared" ref="G31" si="39">L31+Q31+V31+AA31+AF31+AK31+AP31+AU31+AZ31+BE31</f>
        <v>0</v>
      </c>
      <c r="H31" s="11">
        <f t="shared" ref="H31" si="40">M31+R31+W31+AB31+AG31+AL31+AQ31+AV31+BA31+BF31</f>
        <v>4547.6000000000004</v>
      </c>
      <c r="I31" s="11">
        <f t="shared" ref="I31" si="41">N31+S31+X31+AC31+AH31+AM31+AR31+AW31+BB31+BG31</f>
        <v>0</v>
      </c>
      <c r="J31" s="38">
        <f t="shared" si="27"/>
        <v>0</v>
      </c>
      <c r="K31" s="24">
        <v>0</v>
      </c>
      <c r="L31" s="24">
        <v>0</v>
      </c>
      <c r="M31" s="43">
        <v>0</v>
      </c>
      <c r="N31" s="24">
        <v>0</v>
      </c>
      <c r="O31" s="45">
        <f t="shared" si="28"/>
        <v>0</v>
      </c>
      <c r="P31" s="24">
        <v>0</v>
      </c>
      <c r="Q31" s="24">
        <v>0</v>
      </c>
      <c r="R31" s="46">
        <v>0</v>
      </c>
      <c r="S31" s="24">
        <v>0</v>
      </c>
      <c r="T31" s="45">
        <f t="shared" si="29"/>
        <v>4547.6000000000004</v>
      </c>
      <c r="U31" s="24">
        <v>0</v>
      </c>
      <c r="V31" s="24">
        <v>0</v>
      </c>
      <c r="W31" s="46">
        <f>5311.5-763.9</f>
        <v>4547.6000000000004</v>
      </c>
      <c r="X31" s="24">
        <v>0</v>
      </c>
      <c r="Y31" s="21">
        <f t="shared" si="30"/>
        <v>0</v>
      </c>
      <c r="Z31" s="24">
        <v>0</v>
      </c>
      <c r="AA31" s="24">
        <v>0</v>
      </c>
      <c r="AB31" s="30">
        <v>0</v>
      </c>
      <c r="AC31" s="24">
        <v>0</v>
      </c>
      <c r="AD31" s="21">
        <f t="shared" si="31"/>
        <v>0</v>
      </c>
      <c r="AE31" s="24">
        <v>0</v>
      </c>
      <c r="AF31" s="24">
        <v>0</v>
      </c>
      <c r="AG31" s="30">
        <v>0</v>
      </c>
      <c r="AH31" s="24">
        <v>0</v>
      </c>
      <c r="AI31" s="21">
        <f t="shared" si="32"/>
        <v>0</v>
      </c>
      <c r="AJ31" s="24">
        <v>0</v>
      </c>
      <c r="AK31" s="24">
        <v>0</v>
      </c>
      <c r="AL31" s="30">
        <v>0</v>
      </c>
      <c r="AM31" s="24">
        <v>0</v>
      </c>
      <c r="AN31" s="21">
        <f t="shared" si="33"/>
        <v>0</v>
      </c>
      <c r="AO31" s="24">
        <v>0</v>
      </c>
      <c r="AP31" s="24">
        <v>0</v>
      </c>
      <c r="AQ31" s="30">
        <v>0</v>
      </c>
      <c r="AR31" s="24">
        <v>0</v>
      </c>
      <c r="AS31" s="21">
        <f t="shared" si="34"/>
        <v>0</v>
      </c>
      <c r="AT31" s="24">
        <v>0</v>
      </c>
      <c r="AU31" s="24">
        <v>0</v>
      </c>
      <c r="AV31" s="30">
        <v>0</v>
      </c>
      <c r="AW31" s="24">
        <v>0</v>
      </c>
      <c r="AX31" s="21">
        <f t="shared" si="35"/>
        <v>0</v>
      </c>
      <c r="AY31" s="24">
        <v>0</v>
      </c>
      <c r="AZ31" s="24">
        <v>0</v>
      </c>
      <c r="BA31" s="30">
        <v>0</v>
      </c>
      <c r="BB31" s="24">
        <v>0</v>
      </c>
      <c r="BC31" s="21">
        <f t="shared" si="36"/>
        <v>0</v>
      </c>
      <c r="BD31" s="24">
        <v>0</v>
      </c>
      <c r="BE31" s="24">
        <v>0</v>
      </c>
      <c r="BF31" s="30">
        <v>0</v>
      </c>
      <c r="BG31" s="24">
        <v>0</v>
      </c>
    </row>
    <row r="32" spans="1:59" ht="47.25" x14ac:dyDescent="0.25">
      <c r="A32" s="10" t="s">
        <v>287</v>
      </c>
      <c r="B32" s="28" t="s">
        <v>286</v>
      </c>
      <c r="C32" s="17" t="s">
        <v>21</v>
      </c>
      <c r="D32" s="17" t="s">
        <v>31</v>
      </c>
      <c r="E32" s="11">
        <f t="shared" ref="E32" si="42">J32+O32+T32+Y32+AD32+AI32+AN32+AS32+AX32+BC32</f>
        <v>1200.5</v>
      </c>
      <c r="F32" s="11">
        <f t="shared" ref="F32" si="43">K32+P32+U32+Z32+AE32+AJ32+AO32+AT32+AY32+BD32</f>
        <v>0</v>
      </c>
      <c r="G32" s="11">
        <f t="shared" ref="G32" si="44">L32+Q32+V32+AA32+AF32+AK32+AP32+AU32+AZ32+BE32</f>
        <v>0</v>
      </c>
      <c r="H32" s="11">
        <f t="shared" ref="H32" si="45">M32+R32+W32+AB32+AG32+AL32+AQ32+AV32+BA32+BF32</f>
        <v>1200.5</v>
      </c>
      <c r="I32" s="11">
        <f t="shared" ref="I32" si="46">N32+S32+X32+AC32+AH32+AM32+AR32+AW32+BB32+BG32</f>
        <v>0</v>
      </c>
      <c r="J32" s="38">
        <f t="shared" si="27"/>
        <v>0</v>
      </c>
      <c r="K32" s="24">
        <v>0</v>
      </c>
      <c r="L32" s="24">
        <v>0</v>
      </c>
      <c r="M32" s="43">
        <v>0</v>
      </c>
      <c r="N32" s="24">
        <v>0</v>
      </c>
      <c r="O32" s="45">
        <f t="shared" si="28"/>
        <v>0</v>
      </c>
      <c r="P32" s="24">
        <v>0</v>
      </c>
      <c r="Q32" s="24">
        <v>0</v>
      </c>
      <c r="R32" s="46">
        <v>0</v>
      </c>
      <c r="S32" s="24">
        <v>0</v>
      </c>
      <c r="T32" s="45">
        <f t="shared" si="29"/>
        <v>1200.5</v>
      </c>
      <c r="U32" s="24">
        <v>0</v>
      </c>
      <c r="V32" s="24">
        <v>0</v>
      </c>
      <c r="W32" s="46">
        <v>1200.5</v>
      </c>
      <c r="X32" s="24">
        <v>0</v>
      </c>
      <c r="Y32" s="21">
        <f t="shared" si="30"/>
        <v>0</v>
      </c>
      <c r="Z32" s="24">
        <v>0</v>
      </c>
      <c r="AA32" s="24">
        <v>0</v>
      </c>
      <c r="AB32" s="30">
        <v>0</v>
      </c>
      <c r="AC32" s="24">
        <v>0</v>
      </c>
      <c r="AD32" s="21">
        <f t="shared" si="31"/>
        <v>0</v>
      </c>
      <c r="AE32" s="24">
        <v>0</v>
      </c>
      <c r="AF32" s="24">
        <v>0</v>
      </c>
      <c r="AG32" s="30">
        <v>0</v>
      </c>
      <c r="AH32" s="24">
        <v>0</v>
      </c>
      <c r="AI32" s="21">
        <f t="shared" si="32"/>
        <v>0</v>
      </c>
      <c r="AJ32" s="24">
        <v>0</v>
      </c>
      <c r="AK32" s="24">
        <v>0</v>
      </c>
      <c r="AL32" s="30">
        <v>0</v>
      </c>
      <c r="AM32" s="24">
        <v>0</v>
      </c>
      <c r="AN32" s="21">
        <f t="shared" si="33"/>
        <v>0</v>
      </c>
      <c r="AO32" s="24">
        <v>0</v>
      </c>
      <c r="AP32" s="24">
        <v>0</v>
      </c>
      <c r="AQ32" s="30">
        <v>0</v>
      </c>
      <c r="AR32" s="24">
        <v>0</v>
      </c>
      <c r="AS32" s="21">
        <f t="shared" si="34"/>
        <v>0</v>
      </c>
      <c r="AT32" s="24">
        <v>0</v>
      </c>
      <c r="AU32" s="24">
        <v>0</v>
      </c>
      <c r="AV32" s="30">
        <v>0</v>
      </c>
      <c r="AW32" s="24">
        <v>0</v>
      </c>
      <c r="AX32" s="21">
        <f t="shared" si="35"/>
        <v>0</v>
      </c>
      <c r="AY32" s="24">
        <v>0</v>
      </c>
      <c r="AZ32" s="24">
        <v>0</v>
      </c>
      <c r="BA32" s="30">
        <v>0</v>
      </c>
      <c r="BB32" s="24">
        <v>0</v>
      </c>
      <c r="BC32" s="21">
        <f t="shared" si="36"/>
        <v>0</v>
      </c>
      <c r="BD32" s="24">
        <v>0</v>
      </c>
      <c r="BE32" s="24">
        <v>0</v>
      </c>
      <c r="BF32" s="30">
        <v>0</v>
      </c>
      <c r="BG32" s="24">
        <v>0</v>
      </c>
    </row>
    <row r="33" spans="1:59" ht="78.75" x14ac:dyDescent="0.25">
      <c r="A33" s="10" t="s">
        <v>313</v>
      </c>
      <c r="B33" s="28" t="s">
        <v>314</v>
      </c>
      <c r="C33" s="17" t="s">
        <v>21</v>
      </c>
      <c r="D33" s="17" t="s">
        <v>31</v>
      </c>
      <c r="E33" s="11">
        <f t="shared" ref="E33" si="47">J33+O33+T33+Y33+AD33+AI33+AN33+AS33+AX33+BC33</f>
        <v>585.29999999999995</v>
      </c>
      <c r="F33" s="11">
        <f t="shared" ref="F33" si="48">K33+P33+U33+Z33+AE33+AJ33+AO33+AT33+AY33+BD33</f>
        <v>0</v>
      </c>
      <c r="G33" s="11">
        <f t="shared" ref="G33" si="49">L33+Q33+V33+AA33+AF33+AK33+AP33+AU33+AZ33+BE33</f>
        <v>0</v>
      </c>
      <c r="H33" s="11">
        <f t="shared" ref="H33" si="50">M33+R33+W33+AB33+AG33+AL33+AQ33+AV33+BA33+BF33</f>
        <v>585.29999999999995</v>
      </c>
      <c r="I33" s="11">
        <f t="shared" ref="I33" si="51">N33+S33+X33+AC33+AH33+AM33+AR33+AW33+BB33+BG33</f>
        <v>0</v>
      </c>
      <c r="J33" s="38">
        <f t="shared" si="27"/>
        <v>0</v>
      </c>
      <c r="K33" s="24">
        <v>0</v>
      </c>
      <c r="L33" s="24">
        <v>0</v>
      </c>
      <c r="M33" s="43">
        <v>0</v>
      </c>
      <c r="N33" s="24">
        <v>0</v>
      </c>
      <c r="O33" s="45">
        <f t="shared" si="28"/>
        <v>0</v>
      </c>
      <c r="P33" s="24">
        <v>0</v>
      </c>
      <c r="Q33" s="24">
        <v>0</v>
      </c>
      <c r="R33" s="46">
        <v>0</v>
      </c>
      <c r="S33" s="24">
        <v>0</v>
      </c>
      <c r="T33" s="45">
        <f t="shared" si="29"/>
        <v>0</v>
      </c>
      <c r="U33" s="24">
        <v>0</v>
      </c>
      <c r="V33" s="24">
        <v>0</v>
      </c>
      <c r="W33" s="46">
        <v>0</v>
      </c>
      <c r="X33" s="24">
        <v>0</v>
      </c>
      <c r="Y33" s="45">
        <f t="shared" si="30"/>
        <v>585.29999999999995</v>
      </c>
      <c r="Z33" s="24">
        <v>0</v>
      </c>
      <c r="AA33" s="24">
        <v>0</v>
      </c>
      <c r="AB33" s="46">
        <v>585.29999999999995</v>
      </c>
      <c r="AC33" s="24">
        <v>0</v>
      </c>
      <c r="AD33" s="21">
        <f t="shared" si="31"/>
        <v>0</v>
      </c>
      <c r="AE33" s="24">
        <v>0</v>
      </c>
      <c r="AF33" s="24">
        <v>0</v>
      </c>
      <c r="AG33" s="30">
        <v>0</v>
      </c>
      <c r="AH33" s="24">
        <v>0</v>
      </c>
      <c r="AI33" s="21">
        <f t="shared" si="32"/>
        <v>0</v>
      </c>
      <c r="AJ33" s="24">
        <v>0</v>
      </c>
      <c r="AK33" s="24">
        <v>0</v>
      </c>
      <c r="AL33" s="30">
        <v>0</v>
      </c>
      <c r="AM33" s="24">
        <v>0</v>
      </c>
      <c r="AN33" s="21">
        <f t="shared" si="33"/>
        <v>0</v>
      </c>
      <c r="AO33" s="24">
        <v>0</v>
      </c>
      <c r="AP33" s="24">
        <v>0</v>
      </c>
      <c r="AQ33" s="30">
        <v>0</v>
      </c>
      <c r="AR33" s="24">
        <v>0</v>
      </c>
      <c r="AS33" s="21">
        <f t="shared" si="34"/>
        <v>0</v>
      </c>
      <c r="AT33" s="24">
        <v>0</v>
      </c>
      <c r="AU33" s="24">
        <v>0</v>
      </c>
      <c r="AV33" s="30">
        <v>0</v>
      </c>
      <c r="AW33" s="24">
        <v>0</v>
      </c>
      <c r="AX33" s="21">
        <f t="shared" si="35"/>
        <v>0</v>
      </c>
      <c r="AY33" s="24">
        <v>0</v>
      </c>
      <c r="AZ33" s="24">
        <v>0</v>
      </c>
      <c r="BA33" s="30">
        <v>0</v>
      </c>
      <c r="BB33" s="24">
        <v>0</v>
      </c>
      <c r="BC33" s="21">
        <f t="shared" si="36"/>
        <v>0</v>
      </c>
      <c r="BD33" s="24">
        <v>0</v>
      </c>
      <c r="BE33" s="24">
        <v>0</v>
      </c>
      <c r="BF33" s="30">
        <v>0</v>
      </c>
      <c r="BG33" s="24">
        <v>0</v>
      </c>
    </row>
    <row r="34" spans="1:59" ht="47.25" x14ac:dyDescent="0.25">
      <c r="A34" s="10" t="s">
        <v>361</v>
      </c>
      <c r="B34" s="28" t="s">
        <v>362</v>
      </c>
      <c r="C34" s="17" t="s">
        <v>21</v>
      </c>
      <c r="D34" s="17" t="s">
        <v>31</v>
      </c>
      <c r="E34" s="11">
        <f t="shared" ref="E34" si="52">J34+O34+T34+Y34+AD34+AI34+AN34+AS34+AX34+BC34</f>
        <v>9206.4</v>
      </c>
      <c r="F34" s="11">
        <f t="shared" ref="F34" si="53">K34+P34+U34+Z34+AE34+AJ34+AO34+AT34+AY34+BD34</f>
        <v>0</v>
      </c>
      <c r="G34" s="11">
        <f t="shared" ref="G34" si="54">L34+Q34+V34+AA34+AF34+AK34+AP34+AU34+AZ34+BE34</f>
        <v>0</v>
      </c>
      <c r="H34" s="11">
        <f t="shared" ref="H34" si="55">M34+R34+W34+AB34+AG34+AL34+AQ34+AV34+BA34+BF34</f>
        <v>9206.4</v>
      </c>
      <c r="I34" s="11">
        <f t="shared" ref="I34" si="56">N34+S34+X34+AC34+AH34+AM34+AR34+AW34+BB34+BG34</f>
        <v>0</v>
      </c>
      <c r="J34" s="38">
        <f t="shared" si="27"/>
        <v>0</v>
      </c>
      <c r="K34" s="24">
        <v>0</v>
      </c>
      <c r="L34" s="24">
        <v>0</v>
      </c>
      <c r="M34" s="43">
        <v>0</v>
      </c>
      <c r="N34" s="24">
        <v>0</v>
      </c>
      <c r="O34" s="45">
        <f t="shared" si="28"/>
        <v>0</v>
      </c>
      <c r="P34" s="24">
        <v>0</v>
      </c>
      <c r="Q34" s="24">
        <v>0</v>
      </c>
      <c r="R34" s="46">
        <v>0</v>
      </c>
      <c r="S34" s="24">
        <v>0</v>
      </c>
      <c r="T34" s="45">
        <f t="shared" si="29"/>
        <v>0</v>
      </c>
      <c r="U34" s="24">
        <v>0</v>
      </c>
      <c r="V34" s="24">
        <v>0</v>
      </c>
      <c r="W34" s="46">
        <v>0</v>
      </c>
      <c r="X34" s="24">
        <v>0</v>
      </c>
      <c r="Y34" s="45">
        <f t="shared" si="30"/>
        <v>9206.4</v>
      </c>
      <c r="Z34" s="24">
        <v>0</v>
      </c>
      <c r="AA34" s="24">
        <v>0</v>
      </c>
      <c r="AB34" s="46">
        <v>9206.4</v>
      </c>
      <c r="AC34" s="24">
        <v>0</v>
      </c>
      <c r="AD34" s="21">
        <f t="shared" si="31"/>
        <v>0</v>
      </c>
      <c r="AE34" s="24">
        <v>0</v>
      </c>
      <c r="AF34" s="24">
        <v>0</v>
      </c>
      <c r="AG34" s="30">
        <v>0</v>
      </c>
      <c r="AH34" s="24">
        <v>0</v>
      </c>
      <c r="AI34" s="21">
        <f t="shared" si="32"/>
        <v>0</v>
      </c>
      <c r="AJ34" s="24">
        <v>0</v>
      </c>
      <c r="AK34" s="24">
        <v>0</v>
      </c>
      <c r="AL34" s="30">
        <v>0</v>
      </c>
      <c r="AM34" s="24">
        <v>0</v>
      </c>
      <c r="AN34" s="21">
        <f t="shared" si="33"/>
        <v>0</v>
      </c>
      <c r="AO34" s="24">
        <v>0</v>
      </c>
      <c r="AP34" s="24">
        <v>0</v>
      </c>
      <c r="AQ34" s="30">
        <v>0</v>
      </c>
      <c r="AR34" s="24">
        <v>0</v>
      </c>
      <c r="AS34" s="21">
        <f t="shared" si="34"/>
        <v>0</v>
      </c>
      <c r="AT34" s="24">
        <v>0</v>
      </c>
      <c r="AU34" s="24">
        <v>0</v>
      </c>
      <c r="AV34" s="30">
        <v>0</v>
      </c>
      <c r="AW34" s="24">
        <v>0</v>
      </c>
      <c r="AX34" s="21">
        <f t="shared" si="35"/>
        <v>0</v>
      </c>
      <c r="AY34" s="24">
        <v>0</v>
      </c>
      <c r="AZ34" s="24">
        <v>0</v>
      </c>
      <c r="BA34" s="30">
        <v>0</v>
      </c>
      <c r="BB34" s="24">
        <v>0</v>
      </c>
      <c r="BC34" s="21">
        <f t="shared" si="36"/>
        <v>0</v>
      </c>
      <c r="BD34" s="24">
        <v>0</v>
      </c>
      <c r="BE34" s="24">
        <v>0</v>
      </c>
      <c r="BF34" s="30">
        <v>0</v>
      </c>
      <c r="BG34" s="24">
        <v>0</v>
      </c>
    </row>
    <row r="35" spans="1:59" ht="47.25" x14ac:dyDescent="0.25">
      <c r="A35" s="10" t="s">
        <v>363</v>
      </c>
      <c r="B35" s="28" t="s">
        <v>368</v>
      </c>
      <c r="C35" s="17" t="s">
        <v>21</v>
      </c>
      <c r="D35" s="17" t="s">
        <v>31</v>
      </c>
      <c r="E35" s="11">
        <f t="shared" ref="E35" si="57">J35+O35+T35+Y35+AD35+AI35+AN35+AS35+AX35+BC35</f>
        <v>1892.2</v>
      </c>
      <c r="F35" s="11">
        <f t="shared" ref="F35" si="58">K35+P35+U35+Z35+AE35+AJ35+AO35+AT35+AY35+BD35</f>
        <v>0</v>
      </c>
      <c r="G35" s="11">
        <f t="shared" ref="G35" si="59">L35+Q35+V35+AA35+AF35+AK35+AP35+AU35+AZ35+BE35</f>
        <v>0</v>
      </c>
      <c r="H35" s="11">
        <f t="shared" ref="H35" si="60">M35+R35+W35+AB35+AG35+AL35+AQ35+AV35+BA35+BF35</f>
        <v>1892.2</v>
      </c>
      <c r="I35" s="11">
        <f t="shared" ref="I35" si="61">N35+S35+X35+AC35+AH35+AM35+AR35+AW35+BB35+BG35</f>
        <v>0</v>
      </c>
      <c r="J35" s="38">
        <f t="shared" si="27"/>
        <v>0</v>
      </c>
      <c r="K35" s="24">
        <v>0</v>
      </c>
      <c r="L35" s="24">
        <v>0</v>
      </c>
      <c r="M35" s="43">
        <v>0</v>
      </c>
      <c r="N35" s="24">
        <v>0</v>
      </c>
      <c r="O35" s="45">
        <f t="shared" si="28"/>
        <v>0</v>
      </c>
      <c r="P35" s="24">
        <v>0</v>
      </c>
      <c r="Q35" s="24">
        <v>0</v>
      </c>
      <c r="R35" s="46">
        <v>0</v>
      </c>
      <c r="S35" s="24">
        <v>0</v>
      </c>
      <c r="T35" s="45">
        <f t="shared" si="29"/>
        <v>0</v>
      </c>
      <c r="U35" s="24">
        <v>0</v>
      </c>
      <c r="V35" s="24">
        <v>0</v>
      </c>
      <c r="W35" s="46">
        <v>0</v>
      </c>
      <c r="X35" s="24">
        <v>0</v>
      </c>
      <c r="Y35" s="45">
        <f t="shared" si="30"/>
        <v>1892.2</v>
      </c>
      <c r="Z35" s="24">
        <v>0</v>
      </c>
      <c r="AA35" s="24">
        <v>0</v>
      </c>
      <c r="AB35" s="46">
        <v>1892.2</v>
      </c>
      <c r="AC35" s="24">
        <v>0</v>
      </c>
      <c r="AD35" s="21">
        <f t="shared" si="31"/>
        <v>0</v>
      </c>
      <c r="AE35" s="24">
        <v>0</v>
      </c>
      <c r="AF35" s="24">
        <v>0</v>
      </c>
      <c r="AG35" s="30">
        <v>0</v>
      </c>
      <c r="AH35" s="24">
        <v>0</v>
      </c>
      <c r="AI35" s="21">
        <f t="shared" si="32"/>
        <v>0</v>
      </c>
      <c r="AJ35" s="24">
        <v>0</v>
      </c>
      <c r="AK35" s="24">
        <v>0</v>
      </c>
      <c r="AL35" s="30">
        <v>0</v>
      </c>
      <c r="AM35" s="24">
        <v>0</v>
      </c>
      <c r="AN35" s="21">
        <f t="shared" si="33"/>
        <v>0</v>
      </c>
      <c r="AO35" s="24">
        <v>0</v>
      </c>
      <c r="AP35" s="24">
        <v>0</v>
      </c>
      <c r="AQ35" s="30">
        <v>0</v>
      </c>
      <c r="AR35" s="24">
        <v>0</v>
      </c>
      <c r="AS35" s="21">
        <f t="shared" si="34"/>
        <v>0</v>
      </c>
      <c r="AT35" s="24">
        <v>0</v>
      </c>
      <c r="AU35" s="24">
        <v>0</v>
      </c>
      <c r="AV35" s="30">
        <v>0</v>
      </c>
      <c r="AW35" s="24">
        <v>0</v>
      </c>
      <c r="AX35" s="21">
        <f t="shared" si="35"/>
        <v>0</v>
      </c>
      <c r="AY35" s="24">
        <v>0</v>
      </c>
      <c r="AZ35" s="24">
        <v>0</v>
      </c>
      <c r="BA35" s="30">
        <v>0</v>
      </c>
      <c r="BB35" s="24">
        <v>0</v>
      </c>
      <c r="BC35" s="21">
        <f t="shared" si="36"/>
        <v>0</v>
      </c>
      <c r="BD35" s="24">
        <v>0</v>
      </c>
      <c r="BE35" s="24">
        <v>0</v>
      </c>
      <c r="BF35" s="30">
        <v>0</v>
      </c>
      <c r="BG35" s="24">
        <v>0</v>
      </c>
    </row>
    <row r="36" spans="1:59" ht="63" x14ac:dyDescent="0.25">
      <c r="A36" s="10" t="s">
        <v>364</v>
      </c>
      <c r="B36" s="28" t="s">
        <v>365</v>
      </c>
      <c r="C36" s="17" t="s">
        <v>21</v>
      </c>
      <c r="D36" s="17" t="s">
        <v>31</v>
      </c>
      <c r="E36" s="11">
        <f t="shared" ref="E36" si="62">J36+O36+T36+Y36+AD36+AI36+AN36+AS36+AX36+BC36</f>
        <v>5152.6000000000004</v>
      </c>
      <c r="F36" s="11">
        <f t="shared" ref="F36" si="63">K36+P36+U36+Z36+AE36+AJ36+AO36+AT36+AY36+BD36</f>
        <v>0</v>
      </c>
      <c r="G36" s="11">
        <f t="shared" ref="G36" si="64">L36+Q36+V36+AA36+AF36+AK36+AP36+AU36+AZ36+BE36</f>
        <v>0</v>
      </c>
      <c r="H36" s="11">
        <f t="shared" ref="H36" si="65">M36+R36+W36+AB36+AG36+AL36+AQ36+AV36+BA36+BF36</f>
        <v>5152.6000000000004</v>
      </c>
      <c r="I36" s="11">
        <f t="shared" ref="I36" si="66">N36+S36+X36+AC36+AH36+AM36+AR36+AW36+BB36+BG36</f>
        <v>0</v>
      </c>
      <c r="J36" s="38">
        <f t="shared" si="27"/>
        <v>0</v>
      </c>
      <c r="K36" s="24">
        <v>0</v>
      </c>
      <c r="L36" s="24">
        <v>0</v>
      </c>
      <c r="M36" s="43">
        <v>0</v>
      </c>
      <c r="N36" s="24">
        <v>0</v>
      </c>
      <c r="O36" s="45">
        <f t="shared" si="28"/>
        <v>0</v>
      </c>
      <c r="P36" s="24">
        <v>0</v>
      </c>
      <c r="Q36" s="24">
        <v>0</v>
      </c>
      <c r="R36" s="46">
        <v>0</v>
      </c>
      <c r="S36" s="24">
        <v>0</v>
      </c>
      <c r="T36" s="45">
        <f t="shared" si="29"/>
        <v>0</v>
      </c>
      <c r="U36" s="24">
        <v>0</v>
      </c>
      <c r="V36" s="24">
        <v>0</v>
      </c>
      <c r="W36" s="46">
        <v>0</v>
      </c>
      <c r="X36" s="24">
        <v>0</v>
      </c>
      <c r="Y36" s="45">
        <f t="shared" si="30"/>
        <v>5152.6000000000004</v>
      </c>
      <c r="Z36" s="24">
        <v>0</v>
      </c>
      <c r="AA36" s="24">
        <v>0</v>
      </c>
      <c r="AB36" s="46">
        <v>5152.6000000000004</v>
      </c>
      <c r="AC36" s="24">
        <v>0</v>
      </c>
      <c r="AD36" s="21">
        <f t="shared" si="31"/>
        <v>0</v>
      </c>
      <c r="AE36" s="24">
        <v>0</v>
      </c>
      <c r="AF36" s="24">
        <v>0</v>
      </c>
      <c r="AG36" s="30">
        <v>0</v>
      </c>
      <c r="AH36" s="24">
        <v>0</v>
      </c>
      <c r="AI36" s="21">
        <f t="shared" si="32"/>
        <v>0</v>
      </c>
      <c r="AJ36" s="24">
        <v>0</v>
      </c>
      <c r="AK36" s="24">
        <v>0</v>
      </c>
      <c r="AL36" s="30">
        <v>0</v>
      </c>
      <c r="AM36" s="24">
        <v>0</v>
      </c>
      <c r="AN36" s="21">
        <f t="shared" si="33"/>
        <v>0</v>
      </c>
      <c r="AO36" s="24">
        <v>0</v>
      </c>
      <c r="AP36" s="24">
        <v>0</v>
      </c>
      <c r="AQ36" s="30">
        <v>0</v>
      </c>
      <c r="AR36" s="24">
        <v>0</v>
      </c>
      <c r="AS36" s="21">
        <f t="shared" si="34"/>
        <v>0</v>
      </c>
      <c r="AT36" s="24">
        <v>0</v>
      </c>
      <c r="AU36" s="24">
        <v>0</v>
      </c>
      <c r="AV36" s="30">
        <v>0</v>
      </c>
      <c r="AW36" s="24">
        <v>0</v>
      </c>
      <c r="AX36" s="21">
        <f t="shared" si="35"/>
        <v>0</v>
      </c>
      <c r="AY36" s="24">
        <v>0</v>
      </c>
      <c r="AZ36" s="24">
        <v>0</v>
      </c>
      <c r="BA36" s="30">
        <v>0</v>
      </c>
      <c r="BB36" s="24">
        <v>0</v>
      </c>
      <c r="BC36" s="21">
        <f t="shared" si="36"/>
        <v>0</v>
      </c>
      <c r="BD36" s="24">
        <v>0</v>
      </c>
      <c r="BE36" s="24">
        <v>0</v>
      </c>
      <c r="BF36" s="30">
        <v>0</v>
      </c>
      <c r="BG36" s="24">
        <v>0</v>
      </c>
    </row>
    <row r="37" spans="1:59" s="9" customFormat="1" ht="30.75" customHeight="1" x14ac:dyDescent="0.25">
      <c r="A37" s="61" t="s">
        <v>22</v>
      </c>
      <c r="B37" s="122" t="s">
        <v>61</v>
      </c>
      <c r="C37" s="122"/>
      <c r="D37" s="122"/>
      <c r="E37" s="8">
        <f t="shared" ref="E37:AJ37" si="67">E38+E58+E77+E93+E115+E130+E132+E143+E146</f>
        <v>924572.1</v>
      </c>
      <c r="F37" s="8">
        <f t="shared" si="67"/>
        <v>0</v>
      </c>
      <c r="G37" s="8">
        <f t="shared" si="67"/>
        <v>0</v>
      </c>
      <c r="H37" s="8">
        <f t="shared" si="67"/>
        <v>924572.1</v>
      </c>
      <c r="I37" s="8">
        <f t="shared" si="67"/>
        <v>0</v>
      </c>
      <c r="J37" s="8">
        <f t="shared" si="67"/>
        <v>94158.9</v>
      </c>
      <c r="K37" s="8">
        <f t="shared" si="67"/>
        <v>0</v>
      </c>
      <c r="L37" s="8">
        <f t="shared" si="67"/>
        <v>0</v>
      </c>
      <c r="M37" s="8">
        <f t="shared" si="67"/>
        <v>94158.9</v>
      </c>
      <c r="N37" s="8">
        <f t="shared" si="67"/>
        <v>0</v>
      </c>
      <c r="O37" s="8">
        <f t="shared" si="67"/>
        <v>96611.1</v>
      </c>
      <c r="P37" s="8">
        <f t="shared" si="67"/>
        <v>0</v>
      </c>
      <c r="Q37" s="8">
        <f t="shared" si="67"/>
        <v>0</v>
      </c>
      <c r="R37" s="8">
        <f t="shared" si="67"/>
        <v>96611.1</v>
      </c>
      <c r="S37" s="8">
        <f t="shared" si="67"/>
        <v>0</v>
      </c>
      <c r="T37" s="8">
        <f t="shared" si="67"/>
        <v>94613.3</v>
      </c>
      <c r="U37" s="8">
        <f t="shared" si="67"/>
        <v>0</v>
      </c>
      <c r="V37" s="8">
        <f t="shared" si="67"/>
        <v>0</v>
      </c>
      <c r="W37" s="8">
        <f t="shared" si="67"/>
        <v>94613.3</v>
      </c>
      <c r="X37" s="8">
        <f t="shared" si="67"/>
        <v>0</v>
      </c>
      <c r="Y37" s="8">
        <f t="shared" si="67"/>
        <v>123977.5</v>
      </c>
      <c r="Z37" s="8">
        <f t="shared" si="67"/>
        <v>0</v>
      </c>
      <c r="AA37" s="8">
        <f t="shared" si="67"/>
        <v>0</v>
      </c>
      <c r="AB37" s="8">
        <f t="shared" si="67"/>
        <v>123977.5</v>
      </c>
      <c r="AC37" s="8">
        <f t="shared" si="67"/>
        <v>0</v>
      </c>
      <c r="AD37" s="8">
        <f t="shared" si="67"/>
        <v>86583.1</v>
      </c>
      <c r="AE37" s="8">
        <f t="shared" si="67"/>
        <v>0</v>
      </c>
      <c r="AF37" s="8">
        <f t="shared" si="67"/>
        <v>0</v>
      </c>
      <c r="AG37" s="8">
        <f t="shared" si="67"/>
        <v>86583.1</v>
      </c>
      <c r="AH37" s="8">
        <f t="shared" si="67"/>
        <v>0</v>
      </c>
      <c r="AI37" s="8">
        <f t="shared" si="67"/>
        <v>90046.2</v>
      </c>
      <c r="AJ37" s="8">
        <f t="shared" si="67"/>
        <v>0</v>
      </c>
      <c r="AK37" s="8">
        <f t="shared" ref="AK37:BG37" si="68">AK38+AK58+AK77+AK93+AK115+AK130+AK132+AK143+AK146</f>
        <v>0</v>
      </c>
      <c r="AL37" s="8">
        <f t="shared" si="68"/>
        <v>90046.2</v>
      </c>
      <c r="AM37" s="8">
        <f t="shared" si="68"/>
        <v>0</v>
      </c>
      <c r="AN37" s="8">
        <f t="shared" si="68"/>
        <v>84645.5</v>
      </c>
      <c r="AO37" s="8">
        <f t="shared" si="68"/>
        <v>0</v>
      </c>
      <c r="AP37" s="8">
        <f t="shared" si="68"/>
        <v>0</v>
      </c>
      <c r="AQ37" s="8">
        <f t="shared" si="68"/>
        <v>84645.5</v>
      </c>
      <c r="AR37" s="8">
        <f t="shared" si="68"/>
        <v>0</v>
      </c>
      <c r="AS37" s="8">
        <f t="shared" si="68"/>
        <v>84645.5</v>
      </c>
      <c r="AT37" s="8">
        <f t="shared" si="68"/>
        <v>0</v>
      </c>
      <c r="AU37" s="8">
        <f t="shared" si="68"/>
        <v>0</v>
      </c>
      <c r="AV37" s="8">
        <f t="shared" si="68"/>
        <v>84645.5</v>
      </c>
      <c r="AW37" s="8">
        <f t="shared" si="68"/>
        <v>0</v>
      </c>
      <c r="AX37" s="8">
        <f t="shared" si="68"/>
        <v>84645.5</v>
      </c>
      <c r="AY37" s="8">
        <f t="shared" si="68"/>
        <v>0</v>
      </c>
      <c r="AZ37" s="8">
        <f t="shared" si="68"/>
        <v>0</v>
      </c>
      <c r="BA37" s="8">
        <f t="shared" si="68"/>
        <v>84645.5</v>
      </c>
      <c r="BB37" s="8">
        <f t="shared" si="68"/>
        <v>0</v>
      </c>
      <c r="BC37" s="8">
        <f t="shared" si="68"/>
        <v>84645.5</v>
      </c>
      <c r="BD37" s="8">
        <f t="shared" si="68"/>
        <v>0</v>
      </c>
      <c r="BE37" s="8">
        <f t="shared" si="68"/>
        <v>0</v>
      </c>
      <c r="BF37" s="8">
        <f t="shared" si="68"/>
        <v>84645.5</v>
      </c>
      <c r="BG37" s="8">
        <f t="shared" si="68"/>
        <v>0</v>
      </c>
    </row>
    <row r="38" spans="1:59" s="9" customFormat="1" ht="30.75" customHeight="1" x14ac:dyDescent="0.25">
      <c r="A38" s="61" t="s">
        <v>29</v>
      </c>
      <c r="B38" s="138" t="s">
        <v>62</v>
      </c>
      <c r="C38" s="139"/>
      <c r="D38" s="140"/>
      <c r="E38" s="8">
        <f>SUM(E39:E57)</f>
        <v>148055.79999999999</v>
      </c>
      <c r="F38" s="8">
        <f t="shared" ref="F38:BG38" si="69">SUM(F39:F57)</f>
        <v>0</v>
      </c>
      <c r="G38" s="8">
        <f t="shared" si="69"/>
        <v>0</v>
      </c>
      <c r="H38" s="8">
        <f t="shared" si="69"/>
        <v>148055.79999999999</v>
      </c>
      <c r="I38" s="8">
        <f t="shared" si="69"/>
        <v>0</v>
      </c>
      <c r="J38" s="8">
        <f t="shared" si="69"/>
        <v>21065</v>
      </c>
      <c r="K38" s="8">
        <f t="shared" si="69"/>
        <v>0</v>
      </c>
      <c r="L38" s="8">
        <f t="shared" si="69"/>
        <v>0</v>
      </c>
      <c r="M38" s="8">
        <f t="shared" si="69"/>
        <v>21065</v>
      </c>
      <c r="N38" s="8">
        <f t="shared" si="69"/>
        <v>0</v>
      </c>
      <c r="O38" s="8">
        <f t="shared" si="69"/>
        <v>22163</v>
      </c>
      <c r="P38" s="8">
        <f t="shared" si="69"/>
        <v>0</v>
      </c>
      <c r="Q38" s="8">
        <f t="shared" si="69"/>
        <v>0</v>
      </c>
      <c r="R38" s="8">
        <f>SUM(R39:R57)</f>
        <v>22163</v>
      </c>
      <c r="S38" s="8">
        <f t="shared" si="69"/>
        <v>0</v>
      </c>
      <c r="T38" s="8">
        <f t="shared" si="69"/>
        <v>21328.2</v>
      </c>
      <c r="U38" s="8">
        <f t="shared" si="69"/>
        <v>0</v>
      </c>
      <c r="V38" s="8">
        <f t="shared" si="69"/>
        <v>0</v>
      </c>
      <c r="W38" s="8">
        <f t="shared" si="69"/>
        <v>21328.2</v>
      </c>
      <c r="X38" s="8">
        <f t="shared" si="69"/>
        <v>0</v>
      </c>
      <c r="Y38" s="8">
        <f t="shared" si="69"/>
        <v>11243.8</v>
      </c>
      <c r="Z38" s="8">
        <f t="shared" si="69"/>
        <v>0</v>
      </c>
      <c r="AA38" s="8">
        <f t="shared" si="69"/>
        <v>0</v>
      </c>
      <c r="AB38" s="75">
        <f t="shared" si="69"/>
        <v>11243.8</v>
      </c>
      <c r="AC38" s="75">
        <f t="shared" si="69"/>
        <v>0</v>
      </c>
      <c r="AD38" s="75">
        <f t="shared" si="69"/>
        <v>11654.3</v>
      </c>
      <c r="AE38" s="75">
        <f t="shared" si="69"/>
        <v>0</v>
      </c>
      <c r="AF38" s="75">
        <f t="shared" si="69"/>
        <v>0</v>
      </c>
      <c r="AG38" s="75">
        <f t="shared" si="69"/>
        <v>11654.3</v>
      </c>
      <c r="AH38" s="75">
        <f t="shared" si="69"/>
        <v>0</v>
      </c>
      <c r="AI38" s="75">
        <f t="shared" si="69"/>
        <v>12120.3</v>
      </c>
      <c r="AJ38" s="75">
        <f t="shared" si="69"/>
        <v>0</v>
      </c>
      <c r="AK38" s="75">
        <f t="shared" si="69"/>
        <v>0</v>
      </c>
      <c r="AL38" s="75">
        <f t="shared" si="69"/>
        <v>12120.3</v>
      </c>
      <c r="AM38" s="8">
        <f t="shared" si="69"/>
        <v>0</v>
      </c>
      <c r="AN38" s="8">
        <f t="shared" si="69"/>
        <v>12120.3</v>
      </c>
      <c r="AO38" s="8">
        <f t="shared" si="69"/>
        <v>0</v>
      </c>
      <c r="AP38" s="8">
        <f t="shared" si="69"/>
        <v>0</v>
      </c>
      <c r="AQ38" s="8">
        <f t="shared" si="69"/>
        <v>12120.3</v>
      </c>
      <c r="AR38" s="8">
        <f t="shared" si="69"/>
        <v>0</v>
      </c>
      <c r="AS38" s="8">
        <f t="shared" si="69"/>
        <v>12120.3</v>
      </c>
      <c r="AT38" s="8">
        <f t="shared" si="69"/>
        <v>0</v>
      </c>
      <c r="AU38" s="8">
        <f t="shared" si="69"/>
        <v>0</v>
      </c>
      <c r="AV38" s="8">
        <f t="shared" si="69"/>
        <v>12120.3</v>
      </c>
      <c r="AW38" s="8">
        <f t="shared" si="69"/>
        <v>0</v>
      </c>
      <c r="AX38" s="8">
        <f t="shared" si="69"/>
        <v>12120.3</v>
      </c>
      <c r="AY38" s="8">
        <f t="shared" si="69"/>
        <v>0</v>
      </c>
      <c r="AZ38" s="8">
        <f t="shared" si="69"/>
        <v>0</v>
      </c>
      <c r="BA38" s="8">
        <f t="shared" si="69"/>
        <v>12120.3</v>
      </c>
      <c r="BB38" s="8">
        <f t="shared" si="69"/>
        <v>0</v>
      </c>
      <c r="BC38" s="8">
        <f t="shared" si="69"/>
        <v>12120.3</v>
      </c>
      <c r="BD38" s="8">
        <f t="shared" si="69"/>
        <v>0</v>
      </c>
      <c r="BE38" s="8">
        <f t="shared" si="69"/>
        <v>0</v>
      </c>
      <c r="BF38" s="8">
        <f t="shared" si="69"/>
        <v>12120.3</v>
      </c>
      <c r="BG38" s="8">
        <f t="shared" si="69"/>
        <v>0</v>
      </c>
    </row>
    <row r="39" spans="1:59" ht="31.5" x14ac:dyDescent="0.25">
      <c r="A39" s="10" t="s">
        <v>63</v>
      </c>
      <c r="B39" s="59" t="s">
        <v>210</v>
      </c>
      <c r="C39" s="17" t="s">
        <v>21</v>
      </c>
      <c r="D39" s="17" t="s">
        <v>31</v>
      </c>
      <c r="E39" s="11">
        <f>J39+O39+T39+Y39+AD39+AI39+AN39+AS39+AX39+BC39</f>
        <v>1227.3</v>
      </c>
      <c r="F39" s="11">
        <f>K39+P39+U39+Z39+AE39+AJ39+AO39+AT39+AY39+BD39</f>
        <v>0</v>
      </c>
      <c r="G39" s="11">
        <f>L39+Q39+V39+AA39+AF39+AK39+AP39+AU39+AZ39+BE39</f>
        <v>0</v>
      </c>
      <c r="H39" s="11">
        <f>M39+R39+W39+AB39+AG39+AL39+AQ39+AV39+BA39+BF39</f>
        <v>1227.3</v>
      </c>
      <c r="I39" s="11">
        <f>N39+S39+X39+AC39+AH39+AM39+AR39+AW39+BB39+BG39</f>
        <v>0</v>
      </c>
      <c r="J39" s="12">
        <f>M39</f>
        <v>320.3</v>
      </c>
      <c r="K39" s="24">
        <v>0</v>
      </c>
      <c r="L39" s="24">
        <v>0</v>
      </c>
      <c r="M39" s="22">
        <f>72.6+247.7</f>
        <v>320.3</v>
      </c>
      <c r="N39" s="24">
        <v>0</v>
      </c>
      <c r="O39" s="12">
        <f>R39</f>
        <v>381</v>
      </c>
      <c r="P39" s="24">
        <v>0</v>
      </c>
      <c r="Q39" s="24">
        <v>0</v>
      </c>
      <c r="R39" s="22">
        <f>70.6+195.5+114.9</f>
        <v>381</v>
      </c>
      <c r="S39" s="24">
        <v>0</v>
      </c>
      <c r="T39" s="12">
        <f t="shared" ref="T39:T57" si="70">W39</f>
        <v>71.400000000000006</v>
      </c>
      <c r="U39" s="24">
        <v>0</v>
      </c>
      <c r="V39" s="24">
        <v>0</v>
      </c>
      <c r="W39" s="19">
        <v>71.400000000000006</v>
      </c>
      <c r="X39" s="24">
        <v>0</v>
      </c>
      <c r="Y39" s="12">
        <f t="shared" ref="Y39:Y57" si="71">AB39</f>
        <v>61.1</v>
      </c>
      <c r="Z39" s="24">
        <v>0</v>
      </c>
      <c r="AA39" s="63">
        <v>0</v>
      </c>
      <c r="AB39" s="85">
        <v>61.1</v>
      </c>
      <c r="AC39" s="65">
        <v>0</v>
      </c>
      <c r="AD39" s="76">
        <f t="shared" ref="AD39:AD57" si="72">AG39</f>
        <v>63.5</v>
      </c>
      <c r="AE39" s="73">
        <v>0</v>
      </c>
      <c r="AF39" s="63">
        <v>0</v>
      </c>
      <c r="AG39" s="85">
        <v>63.5</v>
      </c>
      <c r="AH39" s="65">
        <v>0</v>
      </c>
      <c r="AI39" s="76">
        <f t="shared" ref="AI39:AI57" si="73">AL39</f>
        <v>66</v>
      </c>
      <c r="AJ39" s="73">
        <v>0</v>
      </c>
      <c r="AK39" s="63">
        <v>0</v>
      </c>
      <c r="AL39" s="85">
        <v>66</v>
      </c>
      <c r="AM39" s="65">
        <v>0</v>
      </c>
      <c r="AN39" s="12">
        <f t="shared" ref="AN39:AN57" si="74">AQ39</f>
        <v>66</v>
      </c>
      <c r="AO39" s="24">
        <v>0</v>
      </c>
      <c r="AP39" s="24">
        <v>0</v>
      </c>
      <c r="AQ39" s="85">
        <v>66</v>
      </c>
      <c r="AR39" s="24">
        <v>0</v>
      </c>
      <c r="AS39" s="12">
        <f t="shared" ref="AS39:AS57" si="75">AV39</f>
        <v>66</v>
      </c>
      <c r="AT39" s="24">
        <v>0</v>
      </c>
      <c r="AU39" s="24">
        <v>0</v>
      </c>
      <c r="AV39" s="85">
        <v>66</v>
      </c>
      <c r="AW39" s="24">
        <v>0</v>
      </c>
      <c r="AX39" s="12">
        <f t="shared" ref="AX39:AX57" si="76">BA39</f>
        <v>66</v>
      </c>
      <c r="AY39" s="24">
        <v>0</v>
      </c>
      <c r="AZ39" s="24">
        <v>0</v>
      </c>
      <c r="BA39" s="85">
        <v>66</v>
      </c>
      <c r="BB39" s="24">
        <v>0</v>
      </c>
      <c r="BC39" s="12">
        <f t="shared" ref="BC39:BC57" si="77">BF39</f>
        <v>66</v>
      </c>
      <c r="BD39" s="24">
        <v>0</v>
      </c>
      <c r="BE39" s="24">
        <v>0</v>
      </c>
      <c r="BF39" s="85">
        <v>66</v>
      </c>
      <c r="BG39" s="24">
        <v>0</v>
      </c>
    </row>
    <row r="40" spans="1:59" ht="31.5" x14ac:dyDescent="0.25">
      <c r="A40" s="10" t="s">
        <v>64</v>
      </c>
      <c r="B40" s="59" t="s">
        <v>202</v>
      </c>
      <c r="C40" s="17" t="s">
        <v>21</v>
      </c>
      <c r="D40" s="17" t="s">
        <v>31</v>
      </c>
      <c r="E40" s="11">
        <f t="shared" ref="E40:E57" si="78">J40+O40+T40+Y40+AD40+AI40+AN40+AS40+AX40+BC40</f>
        <v>4602.8999999999996</v>
      </c>
      <c r="F40" s="11">
        <f>K40+P40+U40+Z40+AE40+AJ40+AO40+AT40+AY40+BD40</f>
        <v>0</v>
      </c>
      <c r="G40" s="11">
        <f>L40+Q40+V40+AA40+AF40+AK40+AP40+AU40+AZ40+BE40</f>
        <v>0</v>
      </c>
      <c r="H40" s="11">
        <f>M40+R40+W40+AB40+AG40+AL40+AQ40+AV40+BA40+BF40</f>
        <v>4602.8999999999996</v>
      </c>
      <c r="I40" s="11">
        <f>N40+S40+X40+AC40+AH40+AM40+AR40+AW40+BB40+BG40</f>
        <v>0</v>
      </c>
      <c r="J40" s="12">
        <f t="shared" ref="J40:J57" si="79">M40</f>
        <v>378.5</v>
      </c>
      <c r="K40" s="24">
        <v>0</v>
      </c>
      <c r="L40" s="24">
        <v>0</v>
      </c>
      <c r="M40" s="22">
        <v>378.5</v>
      </c>
      <c r="N40" s="24">
        <v>0</v>
      </c>
      <c r="O40" s="12">
        <f t="shared" ref="O40:O57" si="80">R40</f>
        <v>369.5</v>
      </c>
      <c r="P40" s="24">
        <v>0</v>
      </c>
      <c r="Q40" s="24">
        <v>0</v>
      </c>
      <c r="R40" s="19">
        <v>369.5</v>
      </c>
      <c r="S40" s="24">
        <v>0</v>
      </c>
      <c r="T40" s="12">
        <f t="shared" si="70"/>
        <v>840.8</v>
      </c>
      <c r="U40" s="24">
        <v>0</v>
      </c>
      <c r="V40" s="24">
        <v>0</v>
      </c>
      <c r="W40" s="19">
        <f>379.3+199.2+169.3+93</f>
        <v>840.8</v>
      </c>
      <c r="X40" s="24">
        <v>0</v>
      </c>
      <c r="Y40" s="12">
        <f t="shared" si="71"/>
        <v>404.7</v>
      </c>
      <c r="Z40" s="24">
        <v>0</v>
      </c>
      <c r="AA40" s="63">
        <v>0</v>
      </c>
      <c r="AB40" s="85">
        <v>404.7</v>
      </c>
      <c r="AC40" s="65">
        <v>0</v>
      </c>
      <c r="AD40" s="76">
        <f t="shared" si="72"/>
        <v>420.9</v>
      </c>
      <c r="AE40" s="73">
        <v>0</v>
      </c>
      <c r="AF40" s="63">
        <v>0</v>
      </c>
      <c r="AG40" s="85">
        <v>420.9</v>
      </c>
      <c r="AH40" s="65">
        <v>0</v>
      </c>
      <c r="AI40" s="76">
        <f t="shared" si="73"/>
        <v>437.7</v>
      </c>
      <c r="AJ40" s="73">
        <v>0</v>
      </c>
      <c r="AK40" s="63">
        <v>0</v>
      </c>
      <c r="AL40" s="85">
        <v>437.7</v>
      </c>
      <c r="AM40" s="65">
        <v>0</v>
      </c>
      <c r="AN40" s="12">
        <f t="shared" si="74"/>
        <v>437.7</v>
      </c>
      <c r="AO40" s="24">
        <v>0</v>
      </c>
      <c r="AP40" s="24">
        <v>0</v>
      </c>
      <c r="AQ40" s="85">
        <v>437.7</v>
      </c>
      <c r="AR40" s="24">
        <v>0</v>
      </c>
      <c r="AS40" s="12">
        <f t="shared" si="75"/>
        <v>437.7</v>
      </c>
      <c r="AT40" s="24">
        <v>0</v>
      </c>
      <c r="AU40" s="24">
        <v>0</v>
      </c>
      <c r="AV40" s="85">
        <v>437.7</v>
      </c>
      <c r="AW40" s="24">
        <v>0</v>
      </c>
      <c r="AX40" s="12">
        <f t="shared" si="76"/>
        <v>437.7</v>
      </c>
      <c r="AY40" s="24">
        <v>0</v>
      </c>
      <c r="AZ40" s="24">
        <v>0</v>
      </c>
      <c r="BA40" s="85">
        <v>437.7</v>
      </c>
      <c r="BB40" s="24">
        <v>0</v>
      </c>
      <c r="BC40" s="12">
        <f t="shared" si="77"/>
        <v>437.7</v>
      </c>
      <c r="BD40" s="24">
        <v>0</v>
      </c>
      <c r="BE40" s="24">
        <v>0</v>
      </c>
      <c r="BF40" s="85">
        <v>437.7</v>
      </c>
      <c r="BG40" s="24">
        <v>0</v>
      </c>
    </row>
    <row r="41" spans="1:59" ht="31.5" x14ac:dyDescent="0.25">
      <c r="A41" s="10" t="s">
        <v>65</v>
      </c>
      <c r="B41" s="59" t="s">
        <v>203</v>
      </c>
      <c r="C41" s="17" t="s">
        <v>21</v>
      </c>
      <c r="D41" s="17" t="s">
        <v>31</v>
      </c>
      <c r="E41" s="11">
        <f t="shared" si="78"/>
        <v>11041.1</v>
      </c>
      <c r="F41" s="11">
        <f t="shared" ref="F41:F57" si="81">K41+P41+U41+Z41+AE41+AJ41+AO41+AT41+AY41+BD41</f>
        <v>0</v>
      </c>
      <c r="G41" s="11">
        <f t="shared" ref="G41:G57" si="82">L41+Q41+V41+AA41+AF41+AK41+AP41+AU41+AZ41+BE41</f>
        <v>0</v>
      </c>
      <c r="H41" s="11">
        <f t="shared" ref="H41:H57" si="83">M41+R41+W41+AB41+AG41+AL41+AQ41+AV41+BA41+BF41</f>
        <v>11041.1</v>
      </c>
      <c r="I41" s="11">
        <f t="shared" ref="I41:I57" si="84">N41+S41+X41+AC41+AH41+AM41+AR41+AW41+BB41+BG41</f>
        <v>0</v>
      </c>
      <c r="J41" s="12">
        <f t="shared" si="79"/>
        <v>1039.9000000000001</v>
      </c>
      <c r="K41" s="24">
        <v>0</v>
      </c>
      <c r="L41" s="24">
        <v>0</v>
      </c>
      <c r="M41" s="22">
        <f>680.3+359.6</f>
        <v>1039.9000000000001</v>
      </c>
      <c r="N41" s="24">
        <v>0</v>
      </c>
      <c r="O41" s="12">
        <f t="shared" si="80"/>
        <v>2685</v>
      </c>
      <c r="P41" s="24">
        <v>0</v>
      </c>
      <c r="Q41" s="24">
        <v>0</v>
      </c>
      <c r="R41" s="22">
        <f>677.8+2007.2</f>
        <v>2685</v>
      </c>
      <c r="S41" s="24">
        <v>0</v>
      </c>
      <c r="T41" s="12">
        <f t="shared" si="70"/>
        <v>1029.9000000000001</v>
      </c>
      <c r="U41" s="24">
        <v>0</v>
      </c>
      <c r="V41" s="24">
        <v>0</v>
      </c>
      <c r="W41" s="19">
        <f>709.6+120.3+200</f>
        <v>1029.9000000000001</v>
      </c>
      <c r="X41" s="24">
        <v>0</v>
      </c>
      <c r="Y41" s="12">
        <f t="shared" si="71"/>
        <v>844</v>
      </c>
      <c r="Z41" s="24">
        <v>0</v>
      </c>
      <c r="AA41" s="63">
        <v>0</v>
      </c>
      <c r="AB41" s="85">
        <v>844</v>
      </c>
      <c r="AC41" s="65">
        <v>0</v>
      </c>
      <c r="AD41" s="76">
        <f t="shared" si="72"/>
        <v>877.8</v>
      </c>
      <c r="AE41" s="73">
        <v>0</v>
      </c>
      <c r="AF41" s="63">
        <v>0</v>
      </c>
      <c r="AG41" s="85">
        <v>877.8</v>
      </c>
      <c r="AH41" s="65">
        <v>0</v>
      </c>
      <c r="AI41" s="76">
        <f t="shared" si="73"/>
        <v>912.9</v>
      </c>
      <c r="AJ41" s="73">
        <v>0</v>
      </c>
      <c r="AK41" s="63">
        <v>0</v>
      </c>
      <c r="AL41" s="85">
        <v>912.9</v>
      </c>
      <c r="AM41" s="65">
        <v>0</v>
      </c>
      <c r="AN41" s="12">
        <f t="shared" si="74"/>
        <v>912.9</v>
      </c>
      <c r="AO41" s="24">
        <v>0</v>
      </c>
      <c r="AP41" s="24">
        <v>0</v>
      </c>
      <c r="AQ41" s="85">
        <v>912.9</v>
      </c>
      <c r="AR41" s="24">
        <v>0</v>
      </c>
      <c r="AS41" s="12">
        <f t="shared" si="75"/>
        <v>912.9</v>
      </c>
      <c r="AT41" s="24">
        <v>0</v>
      </c>
      <c r="AU41" s="24">
        <v>0</v>
      </c>
      <c r="AV41" s="85">
        <v>912.9</v>
      </c>
      <c r="AW41" s="24">
        <v>0</v>
      </c>
      <c r="AX41" s="12">
        <f t="shared" si="76"/>
        <v>912.9</v>
      </c>
      <c r="AY41" s="24">
        <v>0</v>
      </c>
      <c r="AZ41" s="24">
        <v>0</v>
      </c>
      <c r="BA41" s="85">
        <v>912.9</v>
      </c>
      <c r="BB41" s="24">
        <v>0</v>
      </c>
      <c r="BC41" s="12">
        <f t="shared" si="77"/>
        <v>912.9</v>
      </c>
      <c r="BD41" s="24">
        <v>0</v>
      </c>
      <c r="BE41" s="24">
        <v>0</v>
      </c>
      <c r="BF41" s="85">
        <v>912.9</v>
      </c>
      <c r="BG41" s="24">
        <v>0</v>
      </c>
    </row>
    <row r="42" spans="1:59" ht="31.5" x14ac:dyDescent="0.25">
      <c r="A42" s="10" t="s">
        <v>66</v>
      </c>
      <c r="B42" s="59" t="s">
        <v>211</v>
      </c>
      <c r="C42" s="17" t="s">
        <v>21</v>
      </c>
      <c r="D42" s="17" t="s">
        <v>31</v>
      </c>
      <c r="E42" s="11">
        <f t="shared" si="78"/>
        <v>3099.6</v>
      </c>
      <c r="F42" s="11">
        <f t="shared" si="81"/>
        <v>0</v>
      </c>
      <c r="G42" s="11">
        <f t="shared" si="82"/>
        <v>0</v>
      </c>
      <c r="H42" s="11">
        <f t="shared" si="83"/>
        <v>3099.6</v>
      </c>
      <c r="I42" s="11">
        <f t="shared" si="84"/>
        <v>0</v>
      </c>
      <c r="J42" s="12">
        <f t="shared" si="79"/>
        <v>277.39999999999998</v>
      </c>
      <c r="K42" s="24">
        <v>0</v>
      </c>
      <c r="L42" s="24">
        <v>0</v>
      </c>
      <c r="M42" s="22">
        <v>277.39999999999998</v>
      </c>
      <c r="N42" s="24">
        <v>0</v>
      </c>
      <c r="O42" s="12">
        <f t="shared" si="80"/>
        <v>282.3</v>
      </c>
      <c r="P42" s="24">
        <v>0</v>
      </c>
      <c r="Q42" s="24">
        <v>0</v>
      </c>
      <c r="R42" s="19">
        <v>282.3</v>
      </c>
      <c r="S42" s="24">
        <v>0</v>
      </c>
      <c r="T42" s="12">
        <f t="shared" si="70"/>
        <v>294.3</v>
      </c>
      <c r="U42" s="24">
        <v>0</v>
      </c>
      <c r="V42" s="24">
        <v>0</v>
      </c>
      <c r="W42" s="19">
        <v>294.3</v>
      </c>
      <c r="X42" s="24">
        <v>0</v>
      </c>
      <c r="Y42" s="12">
        <f t="shared" si="71"/>
        <v>301.5</v>
      </c>
      <c r="Z42" s="24">
        <v>0</v>
      </c>
      <c r="AA42" s="63">
        <v>0</v>
      </c>
      <c r="AB42" s="85">
        <v>301.5</v>
      </c>
      <c r="AC42" s="65">
        <v>0</v>
      </c>
      <c r="AD42" s="76">
        <f t="shared" si="72"/>
        <v>313.60000000000002</v>
      </c>
      <c r="AE42" s="73">
        <v>0</v>
      </c>
      <c r="AF42" s="63">
        <v>0</v>
      </c>
      <c r="AG42" s="85">
        <v>313.60000000000002</v>
      </c>
      <c r="AH42" s="65">
        <v>0</v>
      </c>
      <c r="AI42" s="76">
        <f t="shared" si="73"/>
        <v>326.10000000000002</v>
      </c>
      <c r="AJ42" s="73">
        <v>0</v>
      </c>
      <c r="AK42" s="63">
        <v>0</v>
      </c>
      <c r="AL42" s="85">
        <v>326.10000000000002</v>
      </c>
      <c r="AM42" s="65">
        <v>0</v>
      </c>
      <c r="AN42" s="12">
        <f t="shared" si="74"/>
        <v>326.10000000000002</v>
      </c>
      <c r="AO42" s="24">
        <v>0</v>
      </c>
      <c r="AP42" s="24">
        <v>0</v>
      </c>
      <c r="AQ42" s="85">
        <v>326.10000000000002</v>
      </c>
      <c r="AR42" s="24">
        <v>0</v>
      </c>
      <c r="AS42" s="12">
        <f t="shared" si="75"/>
        <v>326.10000000000002</v>
      </c>
      <c r="AT42" s="24">
        <v>0</v>
      </c>
      <c r="AU42" s="24">
        <v>0</v>
      </c>
      <c r="AV42" s="85">
        <v>326.10000000000002</v>
      </c>
      <c r="AW42" s="24">
        <v>0</v>
      </c>
      <c r="AX42" s="12">
        <f t="shared" si="76"/>
        <v>326.10000000000002</v>
      </c>
      <c r="AY42" s="24">
        <v>0</v>
      </c>
      <c r="AZ42" s="24">
        <v>0</v>
      </c>
      <c r="BA42" s="85">
        <v>326.10000000000002</v>
      </c>
      <c r="BB42" s="24">
        <v>0</v>
      </c>
      <c r="BC42" s="12">
        <f t="shared" si="77"/>
        <v>326.10000000000002</v>
      </c>
      <c r="BD42" s="24">
        <v>0</v>
      </c>
      <c r="BE42" s="24">
        <v>0</v>
      </c>
      <c r="BF42" s="85">
        <v>326.10000000000002</v>
      </c>
      <c r="BG42" s="24">
        <v>0</v>
      </c>
    </row>
    <row r="43" spans="1:59" ht="31.5" x14ac:dyDescent="0.25">
      <c r="A43" s="10" t="s">
        <v>67</v>
      </c>
      <c r="B43" s="59" t="s">
        <v>212</v>
      </c>
      <c r="C43" s="17" t="s">
        <v>21</v>
      </c>
      <c r="D43" s="17" t="s">
        <v>31</v>
      </c>
      <c r="E43" s="11">
        <f t="shared" si="78"/>
        <v>3386.9</v>
      </c>
      <c r="F43" s="11">
        <f t="shared" si="81"/>
        <v>0</v>
      </c>
      <c r="G43" s="11">
        <f t="shared" si="82"/>
        <v>0</v>
      </c>
      <c r="H43" s="11">
        <f t="shared" si="83"/>
        <v>3386.9</v>
      </c>
      <c r="I43" s="11">
        <f t="shared" si="84"/>
        <v>0</v>
      </c>
      <c r="J43" s="12">
        <f t="shared" si="79"/>
        <v>224</v>
      </c>
      <c r="K43" s="24">
        <v>0</v>
      </c>
      <c r="L43" s="24">
        <v>0</v>
      </c>
      <c r="M43" s="22">
        <v>224</v>
      </c>
      <c r="N43" s="24">
        <v>0</v>
      </c>
      <c r="O43" s="12">
        <f t="shared" si="80"/>
        <v>786.4</v>
      </c>
      <c r="P43" s="24">
        <v>0</v>
      </c>
      <c r="Q43" s="24">
        <v>0</v>
      </c>
      <c r="R43" s="19">
        <f>214.3+572.1</f>
        <v>786.4</v>
      </c>
      <c r="S43" s="24">
        <v>0</v>
      </c>
      <c r="T43" s="12">
        <f t="shared" si="70"/>
        <v>834.1</v>
      </c>
      <c r="U43" s="21">
        <v>0</v>
      </c>
      <c r="V43" s="21">
        <v>0</v>
      </c>
      <c r="W43" s="19">
        <f>224+449.5+160.6</f>
        <v>834.1</v>
      </c>
      <c r="X43" s="21">
        <v>0</v>
      </c>
      <c r="Y43" s="12">
        <f t="shared" si="71"/>
        <v>239.8</v>
      </c>
      <c r="Z43" s="21">
        <v>0</v>
      </c>
      <c r="AA43" s="64">
        <v>0</v>
      </c>
      <c r="AB43" s="85">
        <v>239.8</v>
      </c>
      <c r="AC43" s="65">
        <v>0</v>
      </c>
      <c r="AD43" s="76">
        <f t="shared" si="72"/>
        <v>210.1</v>
      </c>
      <c r="AE43" s="74">
        <v>0</v>
      </c>
      <c r="AF43" s="63">
        <v>0</v>
      </c>
      <c r="AG43" s="85">
        <v>210.1</v>
      </c>
      <c r="AH43" s="65">
        <v>0</v>
      </c>
      <c r="AI43" s="76">
        <f t="shared" si="73"/>
        <v>218.5</v>
      </c>
      <c r="AJ43" s="74">
        <v>0</v>
      </c>
      <c r="AK43" s="63">
        <v>0</v>
      </c>
      <c r="AL43" s="85">
        <v>218.5</v>
      </c>
      <c r="AM43" s="66">
        <v>0</v>
      </c>
      <c r="AN43" s="12">
        <f t="shared" si="74"/>
        <v>218.5</v>
      </c>
      <c r="AO43" s="21">
        <v>0</v>
      </c>
      <c r="AP43" s="21">
        <v>0</v>
      </c>
      <c r="AQ43" s="85">
        <v>218.5</v>
      </c>
      <c r="AR43" s="21">
        <v>0</v>
      </c>
      <c r="AS43" s="12">
        <f t="shared" si="75"/>
        <v>218.5</v>
      </c>
      <c r="AT43" s="21">
        <v>0</v>
      </c>
      <c r="AU43" s="21">
        <v>0</v>
      </c>
      <c r="AV43" s="85">
        <v>218.5</v>
      </c>
      <c r="AW43" s="21">
        <v>0</v>
      </c>
      <c r="AX43" s="12">
        <f t="shared" si="76"/>
        <v>218.5</v>
      </c>
      <c r="AY43" s="21">
        <v>0</v>
      </c>
      <c r="AZ43" s="21">
        <v>0</v>
      </c>
      <c r="BA43" s="85">
        <v>218.5</v>
      </c>
      <c r="BB43" s="21">
        <v>0</v>
      </c>
      <c r="BC43" s="12">
        <f t="shared" si="77"/>
        <v>218.5</v>
      </c>
      <c r="BD43" s="21">
        <v>0</v>
      </c>
      <c r="BE43" s="21">
        <v>0</v>
      </c>
      <c r="BF43" s="85">
        <v>218.5</v>
      </c>
      <c r="BG43" s="21">
        <v>0</v>
      </c>
    </row>
    <row r="44" spans="1:59" ht="31.5" x14ac:dyDescent="0.25">
      <c r="A44" s="10" t="s">
        <v>68</v>
      </c>
      <c r="B44" s="59" t="s">
        <v>213</v>
      </c>
      <c r="C44" s="17" t="s">
        <v>21</v>
      </c>
      <c r="D44" s="17" t="s">
        <v>31</v>
      </c>
      <c r="E44" s="11">
        <f t="shared" si="78"/>
        <v>4110.2</v>
      </c>
      <c r="F44" s="11">
        <f t="shared" si="81"/>
        <v>0</v>
      </c>
      <c r="G44" s="11">
        <f t="shared" si="82"/>
        <v>0</v>
      </c>
      <c r="H44" s="11">
        <f t="shared" si="83"/>
        <v>4110.2</v>
      </c>
      <c r="I44" s="11">
        <f t="shared" si="84"/>
        <v>0</v>
      </c>
      <c r="J44" s="12">
        <f t="shared" si="79"/>
        <v>153.5</v>
      </c>
      <c r="K44" s="24">
        <v>0</v>
      </c>
      <c r="L44" s="24">
        <v>0</v>
      </c>
      <c r="M44" s="22">
        <v>153.5</v>
      </c>
      <c r="N44" s="24">
        <v>0</v>
      </c>
      <c r="O44" s="12">
        <f t="shared" si="80"/>
        <v>1221.9000000000001</v>
      </c>
      <c r="P44" s="24">
        <v>0</v>
      </c>
      <c r="Q44" s="24">
        <v>0</v>
      </c>
      <c r="R44" s="19">
        <f>553+262.9+296+110</f>
        <v>1221.9000000000001</v>
      </c>
      <c r="S44" s="24">
        <v>0</v>
      </c>
      <c r="T44" s="12">
        <f t="shared" si="70"/>
        <v>1177.9000000000001</v>
      </c>
      <c r="U44" s="21">
        <v>0</v>
      </c>
      <c r="V44" s="21">
        <v>0</v>
      </c>
      <c r="W44" s="19">
        <f>167.9+762+248</f>
        <v>1177.9000000000001</v>
      </c>
      <c r="X44" s="21">
        <v>0</v>
      </c>
      <c r="Y44" s="12">
        <f t="shared" si="71"/>
        <v>209</v>
      </c>
      <c r="Z44" s="21">
        <v>0</v>
      </c>
      <c r="AA44" s="64">
        <v>0</v>
      </c>
      <c r="AB44" s="85">
        <v>209</v>
      </c>
      <c r="AC44" s="65">
        <v>0</v>
      </c>
      <c r="AD44" s="76">
        <f t="shared" si="72"/>
        <v>217.4</v>
      </c>
      <c r="AE44" s="74">
        <v>0</v>
      </c>
      <c r="AF44" s="63">
        <v>0</v>
      </c>
      <c r="AG44" s="85">
        <v>217.4</v>
      </c>
      <c r="AH44" s="65">
        <v>0</v>
      </c>
      <c r="AI44" s="76">
        <f t="shared" si="73"/>
        <v>226.1</v>
      </c>
      <c r="AJ44" s="74">
        <v>0</v>
      </c>
      <c r="AK44" s="63">
        <v>0</v>
      </c>
      <c r="AL44" s="85">
        <v>226.1</v>
      </c>
      <c r="AM44" s="66">
        <v>0</v>
      </c>
      <c r="AN44" s="12">
        <f t="shared" si="74"/>
        <v>226.1</v>
      </c>
      <c r="AO44" s="21">
        <v>0</v>
      </c>
      <c r="AP44" s="21">
        <v>0</v>
      </c>
      <c r="AQ44" s="85">
        <v>226.1</v>
      </c>
      <c r="AR44" s="21">
        <v>0</v>
      </c>
      <c r="AS44" s="12">
        <f t="shared" si="75"/>
        <v>226.1</v>
      </c>
      <c r="AT44" s="21">
        <v>0</v>
      </c>
      <c r="AU44" s="21">
        <v>0</v>
      </c>
      <c r="AV44" s="85">
        <v>226.1</v>
      </c>
      <c r="AW44" s="21">
        <v>0</v>
      </c>
      <c r="AX44" s="12">
        <f t="shared" si="76"/>
        <v>226.1</v>
      </c>
      <c r="AY44" s="21">
        <v>0</v>
      </c>
      <c r="AZ44" s="21">
        <v>0</v>
      </c>
      <c r="BA44" s="85">
        <v>226.1</v>
      </c>
      <c r="BB44" s="21">
        <v>0</v>
      </c>
      <c r="BC44" s="12">
        <f t="shared" si="77"/>
        <v>226.1</v>
      </c>
      <c r="BD44" s="21">
        <v>0</v>
      </c>
      <c r="BE44" s="21">
        <v>0</v>
      </c>
      <c r="BF44" s="85">
        <v>226.1</v>
      </c>
      <c r="BG44" s="21">
        <v>0</v>
      </c>
    </row>
    <row r="45" spans="1:59" ht="31.5" x14ac:dyDescent="0.25">
      <c r="A45" s="10" t="s">
        <v>69</v>
      </c>
      <c r="B45" s="59" t="s">
        <v>204</v>
      </c>
      <c r="C45" s="17" t="s">
        <v>21</v>
      </c>
      <c r="D45" s="17" t="s">
        <v>31</v>
      </c>
      <c r="E45" s="11">
        <f t="shared" si="78"/>
        <v>6517.6</v>
      </c>
      <c r="F45" s="11">
        <f t="shared" si="81"/>
        <v>0</v>
      </c>
      <c r="G45" s="11">
        <f t="shared" si="82"/>
        <v>0</v>
      </c>
      <c r="H45" s="11">
        <f t="shared" si="83"/>
        <v>6517.6</v>
      </c>
      <c r="I45" s="11">
        <f t="shared" si="84"/>
        <v>0</v>
      </c>
      <c r="J45" s="12">
        <f t="shared" si="79"/>
        <v>2223.5</v>
      </c>
      <c r="K45" s="24">
        <v>0</v>
      </c>
      <c r="L45" s="24">
        <v>0</v>
      </c>
      <c r="M45" s="22">
        <f>394.1+1419.4+352.4+57.6</f>
        <v>2223.5</v>
      </c>
      <c r="N45" s="24">
        <v>0</v>
      </c>
      <c r="O45" s="12">
        <f t="shared" si="80"/>
        <v>374.2</v>
      </c>
      <c r="P45" s="24">
        <v>0</v>
      </c>
      <c r="Q45" s="24">
        <v>0</v>
      </c>
      <c r="R45" s="19">
        <v>374.2</v>
      </c>
      <c r="S45" s="24">
        <v>0</v>
      </c>
      <c r="T45" s="12">
        <f t="shared" si="70"/>
        <v>1121.3</v>
      </c>
      <c r="U45" s="21">
        <v>0</v>
      </c>
      <c r="V45" s="21">
        <v>0</v>
      </c>
      <c r="W45" s="19">
        <f>390.2+228.8+502.3</f>
        <v>1121.3</v>
      </c>
      <c r="X45" s="21">
        <v>0</v>
      </c>
      <c r="Y45" s="12">
        <f t="shared" si="71"/>
        <v>375.8</v>
      </c>
      <c r="Z45" s="21">
        <v>0</v>
      </c>
      <c r="AA45" s="64">
        <v>0</v>
      </c>
      <c r="AB45" s="85">
        <v>375.8</v>
      </c>
      <c r="AC45" s="65">
        <v>0</v>
      </c>
      <c r="AD45" s="76">
        <f t="shared" si="72"/>
        <v>390.8</v>
      </c>
      <c r="AE45" s="74">
        <v>0</v>
      </c>
      <c r="AF45" s="63">
        <v>0</v>
      </c>
      <c r="AG45" s="85">
        <v>390.8</v>
      </c>
      <c r="AH45" s="65">
        <v>0</v>
      </c>
      <c r="AI45" s="76">
        <f t="shared" si="73"/>
        <v>406.4</v>
      </c>
      <c r="AJ45" s="74">
        <v>0</v>
      </c>
      <c r="AK45" s="63">
        <v>0</v>
      </c>
      <c r="AL45" s="85">
        <v>406.4</v>
      </c>
      <c r="AM45" s="66">
        <v>0</v>
      </c>
      <c r="AN45" s="12">
        <f t="shared" si="74"/>
        <v>406.4</v>
      </c>
      <c r="AO45" s="21">
        <v>0</v>
      </c>
      <c r="AP45" s="21">
        <v>0</v>
      </c>
      <c r="AQ45" s="85">
        <v>406.4</v>
      </c>
      <c r="AR45" s="21">
        <v>0</v>
      </c>
      <c r="AS45" s="12">
        <f t="shared" si="75"/>
        <v>406.4</v>
      </c>
      <c r="AT45" s="21">
        <v>0</v>
      </c>
      <c r="AU45" s="21">
        <v>0</v>
      </c>
      <c r="AV45" s="85">
        <v>406.4</v>
      </c>
      <c r="AW45" s="21">
        <v>0</v>
      </c>
      <c r="AX45" s="12">
        <f t="shared" si="76"/>
        <v>406.4</v>
      </c>
      <c r="AY45" s="21">
        <v>0</v>
      </c>
      <c r="AZ45" s="21">
        <v>0</v>
      </c>
      <c r="BA45" s="85">
        <v>406.4</v>
      </c>
      <c r="BB45" s="21">
        <v>0</v>
      </c>
      <c r="BC45" s="12">
        <f t="shared" si="77"/>
        <v>406.4</v>
      </c>
      <c r="BD45" s="21">
        <v>0</v>
      </c>
      <c r="BE45" s="21">
        <v>0</v>
      </c>
      <c r="BF45" s="85">
        <v>406.4</v>
      </c>
      <c r="BG45" s="21">
        <v>0</v>
      </c>
    </row>
    <row r="46" spans="1:59" ht="31.5" x14ac:dyDescent="0.25">
      <c r="A46" s="10" t="s">
        <v>70</v>
      </c>
      <c r="B46" s="59" t="s">
        <v>214</v>
      </c>
      <c r="C46" s="17" t="s">
        <v>21</v>
      </c>
      <c r="D46" s="17" t="s">
        <v>31</v>
      </c>
      <c r="E46" s="11">
        <f t="shared" si="78"/>
        <v>4544</v>
      </c>
      <c r="F46" s="11">
        <f t="shared" si="81"/>
        <v>0</v>
      </c>
      <c r="G46" s="11">
        <f t="shared" si="82"/>
        <v>0</v>
      </c>
      <c r="H46" s="11">
        <f t="shared" si="83"/>
        <v>4544</v>
      </c>
      <c r="I46" s="11">
        <f t="shared" si="84"/>
        <v>0</v>
      </c>
      <c r="J46" s="12">
        <f t="shared" si="79"/>
        <v>406.5</v>
      </c>
      <c r="K46" s="24">
        <v>0</v>
      </c>
      <c r="L46" s="24">
        <v>0</v>
      </c>
      <c r="M46" s="22">
        <v>406.5</v>
      </c>
      <c r="N46" s="24">
        <v>0</v>
      </c>
      <c r="O46" s="12">
        <f t="shared" si="80"/>
        <v>400.1</v>
      </c>
      <c r="P46" s="24">
        <v>0</v>
      </c>
      <c r="Q46" s="24">
        <v>0</v>
      </c>
      <c r="R46" s="19">
        <v>400.1</v>
      </c>
      <c r="S46" s="24">
        <v>0</v>
      </c>
      <c r="T46" s="12">
        <f t="shared" si="70"/>
        <v>414.2</v>
      </c>
      <c r="U46" s="21">
        <v>0</v>
      </c>
      <c r="V46" s="21">
        <v>0</v>
      </c>
      <c r="W46" s="19">
        <v>414.2</v>
      </c>
      <c r="X46" s="21">
        <v>0</v>
      </c>
      <c r="Y46" s="12">
        <f t="shared" si="71"/>
        <v>446.2</v>
      </c>
      <c r="Z46" s="21">
        <v>0</v>
      </c>
      <c r="AA46" s="64">
        <v>0</v>
      </c>
      <c r="AB46" s="85">
        <v>446.2</v>
      </c>
      <c r="AC46" s="65">
        <v>0</v>
      </c>
      <c r="AD46" s="76">
        <f t="shared" si="72"/>
        <v>464</v>
      </c>
      <c r="AE46" s="74">
        <v>0</v>
      </c>
      <c r="AF46" s="63">
        <v>0</v>
      </c>
      <c r="AG46" s="85">
        <v>464</v>
      </c>
      <c r="AH46" s="65">
        <v>0</v>
      </c>
      <c r="AI46" s="76">
        <f t="shared" si="73"/>
        <v>482.6</v>
      </c>
      <c r="AJ46" s="74">
        <v>0</v>
      </c>
      <c r="AK46" s="63">
        <v>0</v>
      </c>
      <c r="AL46" s="85">
        <v>482.6</v>
      </c>
      <c r="AM46" s="66">
        <v>0</v>
      </c>
      <c r="AN46" s="12">
        <f t="shared" si="74"/>
        <v>482.6</v>
      </c>
      <c r="AO46" s="21">
        <v>0</v>
      </c>
      <c r="AP46" s="21">
        <v>0</v>
      </c>
      <c r="AQ46" s="85">
        <v>482.6</v>
      </c>
      <c r="AR46" s="21">
        <v>0</v>
      </c>
      <c r="AS46" s="12">
        <f t="shared" si="75"/>
        <v>482.6</v>
      </c>
      <c r="AT46" s="21">
        <v>0</v>
      </c>
      <c r="AU46" s="21">
        <v>0</v>
      </c>
      <c r="AV46" s="85">
        <v>482.6</v>
      </c>
      <c r="AW46" s="21">
        <v>0</v>
      </c>
      <c r="AX46" s="12">
        <f t="shared" si="76"/>
        <v>482.6</v>
      </c>
      <c r="AY46" s="21">
        <v>0</v>
      </c>
      <c r="AZ46" s="21">
        <v>0</v>
      </c>
      <c r="BA46" s="85">
        <v>482.6</v>
      </c>
      <c r="BB46" s="21">
        <v>0</v>
      </c>
      <c r="BC46" s="12">
        <f t="shared" si="77"/>
        <v>482.6</v>
      </c>
      <c r="BD46" s="21">
        <v>0</v>
      </c>
      <c r="BE46" s="21">
        <v>0</v>
      </c>
      <c r="BF46" s="85">
        <v>482.6</v>
      </c>
      <c r="BG46" s="21">
        <v>0</v>
      </c>
    </row>
    <row r="47" spans="1:59" ht="31.5" x14ac:dyDescent="0.25">
      <c r="A47" s="10" t="s">
        <v>71</v>
      </c>
      <c r="B47" s="59" t="s">
        <v>215</v>
      </c>
      <c r="C47" s="17" t="s">
        <v>21</v>
      </c>
      <c r="D47" s="17" t="s">
        <v>31</v>
      </c>
      <c r="E47" s="11">
        <f t="shared" si="78"/>
        <v>7728.4</v>
      </c>
      <c r="F47" s="11">
        <f t="shared" si="81"/>
        <v>0</v>
      </c>
      <c r="G47" s="11">
        <f t="shared" si="82"/>
        <v>0</v>
      </c>
      <c r="H47" s="11">
        <f t="shared" si="83"/>
        <v>7728.4</v>
      </c>
      <c r="I47" s="11">
        <f t="shared" si="84"/>
        <v>0</v>
      </c>
      <c r="J47" s="12">
        <f t="shared" si="79"/>
        <v>514.4</v>
      </c>
      <c r="K47" s="24">
        <v>0</v>
      </c>
      <c r="L47" s="24">
        <v>0</v>
      </c>
      <c r="M47" s="22">
        <f>404.4+110</f>
        <v>514.4</v>
      </c>
      <c r="N47" s="24">
        <v>0</v>
      </c>
      <c r="O47" s="12">
        <f t="shared" si="80"/>
        <v>2605.1999999999998</v>
      </c>
      <c r="P47" s="24">
        <v>0</v>
      </c>
      <c r="Q47" s="24">
        <v>0</v>
      </c>
      <c r="R47" s="19">
        <f>805.1+764.3+745.8+225+65</f>
        <v>2605.1999999999998</v>
      </c>
      <c r="S47" s="24">
        <v>0</v>
      </c>
      <c r="T47" s="12">
        <f t="shared" si="70"/>
        <v>788.3</v>
      </c>
      <c r="U47" s="21">
        <v>0</v>
      </c>
      <c r="V47" s="21">
        <v>0</v>
      </c>
      <c r="W47" s="19">
        <f>401.1+150+237.2</f>
        <v>788.3</v>
      </c>
      <c r="X47" s="21">
        <v>0</v>
      </c>
      <c r="Y47" s="12">
        <f t="shared" si="71"/>
        <v>513</v>
      </c>
      <c r="Z47" s="21">
        <v>0</v>
      </c>
      <c r="AA47" s="64">
        <v>0</v>
      </c>
      <c r="AB47" s="85">
        <v>513</v>
      </c>
      <c r="AC47" s="65">
        <v>0</v>
      </c>
      <c r="AD47" s="76">
        <f t="shared" si="72"/>
        <v>533.5</v>
      </c>
      <c r="AE47" s="74">
        <v>0</v>
      </c>
      <c r="AF47" s="63">
        <v>0</v>
      </c>
      <c r="AG47" s="85">
        <v>533.5</v>
      </c>
      <c r="AH47" s="65">
        <v>0</v>
      </c>
      <c r="AI47" s="76">
        <f t="shared" si="73"/>
        <v>554.79999999999995</v>
      </c>
      <c r="AJ47" s="74">
        <v>0</v>
      </c>
      <c r="AK47" s="63">
        <v>0</v>
      </c>
      <c r="AL47" s="85">
        <v>554.79999999999995</v>
      </c>
      <c r="AM47" s="66">
        <v>0</v>
      </c>
      <c r="AN47" s="12">
        <f t="shared" si="74"/>
        <v>554.79999999999995</v>
      </c>
      <c r="AO47" s="21">
        <v>0</v>
      </c>
      <c r="AP47" s="21">
        <v>0</v>
      </c>
      <c r="AQ47" s="85">
        <v>554.79999999999995</v>
      </c>
      <c r="AR47" s="21">
        <v>0</v>
      </c>
      <c r="AS47" s="12">
        <f t="shared" si="75"/>
        <v>554.79999999999995</v>
      </c>
      <c r="AT47" s="21">
        <v>0</v>
      </c>
      <c r="AU47" s="21">
        <v>0</v>
      </c>
      <c r="AV47" s="85">
        <v>554.79999999999995</v>
      </c>
      <c r="AW47" s="21">
        <v>0</v>
      </c>
      <c r="AX47" s="12">
        <f t="shared" si="76"/>
        <v>554.79999999999995</v>
      </c>
      <c r="AY47" s="21">
        <v>0</v>
      </c>
      <c r="AZ47" s="21">
        <v>0</v>
      </c>
      <c r="BA47" s="85">
        <v>554.79999999999995</v>
      </c>
      <c r="BB47" s="21">
        <v>0</v>
      </c>
      <c r="BC47" s="12">
        <f t="shared" si="77"/>
        <v>554.79999999999995</v>
      </c>
      <c r="BD47" s="21">
        <v>0</v>
      </c>
      <c r="BE47" s="21">
        <v>0</v>
      </c>
      <c r="BF47" s="85">
        <v>554.79999999999995</v>
      </c>
      <c r="BG47" s="21">
        <v>0</v>
      </c>
    </row>
    <row r="48" spans="1:59" ht="31.5" x14ac:dyDescent="0.25">
      <c r="A48" s="10" t="s">
        <v>72</v>
      </c>
      <c r="B48" s="59" t="s">
        <v>205</v>
      </c>
      <c r="C48" s="17" t="s">
        <v>21</v>
      </c>
      <c r="D48" s="17" t="s">
        <v>31</v>
      </c>
      <c r="E48" s="11">
        <f t="shared" si="78"/>
        <v>26100.7</v>
      </c>
      <c r="F48" s="11">
        <f t="shared" si="81"/>
        <v>0</v>
      </c>
      <c r="G48" s="11">
        <f t="shared" si="82"/>
        <v>0</v>
      </c>
      <c r="H48" s="11">
        <f t="shared" si="83"/>
        <v>26100.7</v>
      </c>
      <c r="I48" s="11">
        <f t="shared" si="84"/>
        <v>0</v>
      </c>
      <c r="J48" s="12">
        <f t="shared" si="79"/>
        <v>6912</v>
      </c>
      <c r="K48" s="24">
        <v>0</v>
      </c>
      <c r="L48" s="24">
        <v>0</v>
      </c>
      <c r="M48" s="22">
        <f>779.8+2818.9+2573.3+740</f>
        <v>6912</v>
      </c>
      <c r="N48" s="24">
        <v>0</v>
      </c>
      <c r="O48" s="12">
        <f t="shared" si="80"/>
        <v>6366.3</v>
      </c>
      <c r="P48" s="24">
        <v>0</v>
      </c>
      <c r="Q48" s="24">
        <v>0</v>
      </c>
      <c r="R48" s="19">
        <f>5732.6+633.7</f>
        <v>6366.3</v>
      </c>
      <c r="S48" s="24">
        <v>0</v>
      </c>
      <c r="T48" s="12">
        <f t="shared" si="70"/>
        <v>6831.4</v>
      </c>
      <c r="U48" s="21">
        <v>0</v>
      </c>
      <c r="V48" s="21">
        <v>0</v>
      </c>
      <c r="W48" s="19">
        <f>810.4+6647.3-626.3</f>
        <v>6831.4</v>
      </c>
      <c r="X48" s="21">
        <v>0</v>
      </c>
      <c r="Y48" s="12">
        <f t="shared" si="71"/>
        <v>804.4</v>
      </c>
      <c r="Z48" s="21">
        <v>0</v>
      </c>
      <c r="AA48" s="64">
        <v>0</v>
      </c>
      <c r="AB48" s="85">
        <v>804.4</v>
      </c>
      <c r="AC48" s="65">
        <v>0</v>
      </c>
      <c r="AD48" s="76">
        <f t="shared" si="72"/>
        <v>836.6</v>
      </c>
      <c r="AE48" s="74">
        <v>0</v>
      </c>
      <c r="AF48" s="63">
        <v>0</v>
      </c>
      <c r="AG48" s="85">
        <v>836.6</v>
      </c>
      <c r="AH48" s="65">
        <v>0</v>
      </c>
      <c r="AI48" s="76">
        <f t="shared" si="73"/>
        <v>870</v>
      </c>
      <c r="AJ48" s="74">
        <v>0</v>
      </c>
      <c r="AK48" s="63">
        <v>0</v>
      </c>
      <c r="AL48" s="85">
        <v>870</v>
      </c>
      <c r="AM48" s="66">
        <v>0</v>
      </c>
      <c r="AN48" s="12">
        <f t="shared" si="74"/>
        <v>870</v>
      </c>
      <c r="AO48" s="21">
        <v>0</v>
      </c>
      <c r="AP48" s="21">
        <v>0</v>
      </c>
      <c r="AQ48" s="85">
        <v>870</v>
      </c>
      <c r="AR48" s="21">
        <v>0</v>
      </c>
      <c r="AS48" s="12">
        <f t="shared" si="75"/>
        <v>870</v>
      </c>
      <c r="AT48" s="21">
        <v>0</v>
      </c>
      <c r="AU48" s="21">
        <v>0</v>
      </c>
      <c r="AV48" s="85">
        <v>870</v>
      </c>
      <c r="AW48" s="21">
        <v>0</v>
      </c>
      <c r="AX48" s="12">
        <f t="shared" si="76"/>
        <v>870</v>
      </c>
      <c r="AY48" s="21">
        <v>0</v>
      </c>
      <c r="AZ48" s="21">
        <v>0</v>
      </c>
      <c r="BA48" s="85">
        <v>870</v>
      </c>
      <c r="BB48" s="21">
        <v>0</v>
      </c>
      <c r="BC48" s="12">
        <f t="shared" si="77"/>
        <v>870</v>
      </c>
      <c r="BD48" s="21">
        <v>0</v>
      </c>
      <c r="BE48" s="21">
        <v>0</v>
      </c>
      <c r="BF48" s="85">
        <v>870</v>
      </c>
      <c r="BG48" s="21">
        <v>0</v>
      </c>
    </row>
    <row r="49" spans="1:59" ht="31.5" x14ac:dyDescent="0.25">
      <c r="A49" s="10" t="s">
        <v>73</v>
      </c>
      <c r="B49" s="59" t="s">
        <v>206</v>
      </c>
      <c r="C49" s="17" t="s">
        <v>21</v>
      </c>
      <c r="D49" s="17" t="s">
        <v>31</v>
      </c>
      <c r="E49" s="11">
        <f t="shared" si="78"/>
        <v>3969.5</v>
      </c>
      <c r="F49" s="11">
        <f t="shared" si="81"/>
        <v>0</v>
      </c>
      <c r="G49" s="11">
        <f t="shared" si="82"/>
        <v>0</v>
      </c>
      <c r="H49" s="11">
        <f t="shared" si="83"/>
        <v>3969.5</v>
      </c>
      <c r="I49" s="11">
        <f t="shared" si="84"/>
        <v>0</v>
      </c>
      <c r="J49" s="12">
        <f t="shared" si="79"/>
        <v>269.60000000000002</v>
      </c>
      <c r="K49" s="24">
        <v>0</v>
      </c>
      <c r="L49" s="24">
        <v>0</v>
      </c>
      <c r="M49" s="22">
        <v>269.60000000000002</v>
      </c>
      <c r="N49" s="24">
        <v>0</v>
      </c>
      <c r="O49" s="12">
        <f t="shared" si="80"/>
        <v>263.10000000000002</v>
      </c>
      <c r="P49" s="24">
        <v>0</v>
      </c>
      <c r="Q49" s="24">
        <v>0</v>
      </c>
      <c r="R49" s="19">
        <v>263.10000000000002</v>
      </c>
      <c r="S49" s="24">
        <v>0</v>
      </c>
      <c r="T49" s="12">
        <f t="shared" si="70"/>
        <v>1215.3</v>
      </c>
      <c r="U49" s="21">
        <v>0</v>
      </c>
      <c r="V49" s="21">
        <v>0</v>
      </c>
      <c r="W49" s="19">
        <f>261.1+954.2</f>
        <v>1215.3</v>
      </c>
      <c r="X49" s="21">
        <v>0</v>
      </c>
      <c r="Y49" s="12">
        <f t="shared" si="71"/>
        <v>298.3</v>
      </c>
      <c r="Z49" s="21">
        <v>0</v>
      </c>
      <c r="AA49" s="64">
        <v>0</v>
      </c>
      <c r="AB49" s="85">
        <v>298.3</v>
      </c>
      <c r="AC49" s="65">
        <v>0</v>
      </c>
      <c r="AD49" s="76">
        <f t="shared" si="72"/>
        <v>310.2</v>
      </c>
      <c r="AE49" s="74">
        <v>0</v>
      </c>
      <c r="AF49" s="63">
        <v>0</v>
      </c>
      <c r="AG49" s="85">
        <v>310.2</v>
      </c>
      <c r="AH49" s="65">
        <v>0</v>
      </c>
      <c r="AI49" s="76">
        <f t="shared" si="73"/>
        <v>322.60000000000002</v>
      </c>
      <c r="AJ49" s="74">
        <v>0</v>
      </c>
      <c r="AK49" s="63">
        <v>0</v>
      </c>
      <c r="AL49" s="85">
        <v>322.60000000000002</v>
      </c>
      <c r="AM49" s="66">
        <v>0</v>
      </c>
      <c r="AN49" s="12">
        <f t="shared" si="74"/>
        <v>322.60000000000002</v>
      </c>
      <c r="AO49" s="21">
        <v>0</v>
      </c>
      <c r="AP49" s="21">
        <v>0</v>
      </c>
      <c r="AQ49" s="85">
        <v>322.60000000000002</v>
      </c>
      <c r="AR49" s="21">
        <v>0</v>
      </c>
      <c r="AS49" s="12">
        <f t="shared" si="75"/>
        <v>322.60000000000002</v>
      </c>
      <c r="AT49" s="21">
        <v>0</v>
      </c>
      <c r="AU49" s="21">
        <v>0</v>
      </c>
      <c r="AV49" s="85">
        <v>322.60000000000002</v>
      </c>
      <c r="AW49" s="21">
        <v>0</v>
      </c>
      <c r="AX49" s="12">
        <f t="shared" si="76"/>
        <v>322.60000000000002</v>
      </c>
      <c r="AY49" s="21">
        <v>0</v>
      </c>
      <c r="AZ49" s="21">
        <v>0</v>
      </c>
      <c r="BA49" s="85">
        <v>322.60000000000002</v>
      </c>
      <c r="BB49" s="21">
        <v>0</v>
      </c>
      <c r="BC49" s="12">
        <f t="shared" si="77"/>
        <v>322.60000000000002</v>
      </c>
      <c r="BD49" s="21">
        <v>0</v>
      </c>
      <c r="BE49" s="21">
        <v>0</v>
      </c>
      <c r="BF49" s="85">
        <v>322.60000000000002</v>
      </c>
      <c r="BG49" s="21">
        <v>0</v>
      </c>
    </row>
    <row r="50" spans="1:59" ht="31.5" x14ac:dyDescent="0.25">
      <c r="A50" s="10" t="s">
        <v>74</v>
      </c>
      <c r="B50" s="59" t="s">
        <v>207</v>
      </c>
      <c r="C50" s="17" t="s">
        <v>21</v>
      </c>
      <c r="D50" s="17" t="s">
        <v>31</v>
      </c>
      <c r="E50" s="11">
        <f t="shared" si="78"/>
        <v>3625.4</v>
      </c>
      <c r="F50" s="11">
        <f t="shared" si="81"/>
        <v>0</v>
      </c>
      <c r="G50" s="11">
        <f t="shared" si="82"/>
        <v>0</v>
      </c>
      <c r="H50" s="11">
        <f t="shared" si="83"/>
        <v>3625.4</v>
      </c>
      <c r="I50" s="11">
        <f t="shared" si="84"/>
        <v>0</v>
      </c>
      <c r="J50" s="12">
        <f t="shared" si="79"/>
        <v>302.8</v>
      </c>
      <c r="K50" s="24">
        <v>0</v>
      </c>
      <c r="L50" s="24">
        <v>0</v>
      </c>
      <c r="M50" s="22">
        <v>302.8</v>
      </c>
      <c r="N50" s="24">
        <v>0</v>
      </c>
      <c r="O50" s="12">
        <f t="shared" si="80"/>
        <v>303.10000000000002</v>
      </c>
      <c r="P50" s="24">
        <v>0</v>
      </c>
      <c r="Q50" s="24">
        <v>0</v>
      </c>
      <c r="R50" s="19">
        <v>303.10000000000002</v>
      </c>
      <c r="S50" s="24">
        <v>0</v>
      </c>
      <c r="T50" s="12">
        <f t="shared" si="70"/>
        <v>399.3</v>
      </c>
      <c r="U50" s="21">
        <v>0</v>
      </c>
      <c r="V50" s="21">
        <v>0</v>
      </c>
      <c r="W50" s="19">
        <f>312.3+87</f>
        <v>399.3</v>
      </c>
      <c r="X50" s="21">
        <v>0</v>
      </c>
      <c r="Y50" s="12">
        <f t="shared" si="71"/>
        <v>351.8</v>
      </c>
      <c r="Z50" s="21">
        <v>0</v>
      </c>
      <c r="AA50" s="64">
        <v>0</v>
      </c>
      <c r="AB50" s="85">
        <v>351.8</v>
      </c>
      <c r="AC50" s="65">
        <v>0</v>
      </c>
      <c r="AD50" s="76">
        <f t="shared" si="72"/>
        <v>365.9</v>
      </c>
      <c r="AE50" s="74">
        <v>0</v>
      </c>
      <c r="AF50" s="63">
        <v>0</v>
      </c>
      <c r="AG50" s="85">
        <v>365.9</v>
      </c>
      <c r="AH50" s="65">
        <v>0</v>
      </c>
      <c r="AI50" s="76">
        <f t="shared" si="73"/>
        <v>380.5</v>
      </c>
      <c r="AJ50" s="74">
        <v>0</v>
      </c>
      <c r="AK50" s="63">
        <v>0</v>
      </c>
      <c r="AL50" s="85">
        <v>380.5</v>
      </c>
      <c r="AM50" s="66">
        <v>0</v>
      </c>
      <c r="AN50" s="12">
        <f t="shared" si="74"/>
        <v>380.5</v>
      </c>
      <c r="AO50" s="21">
        <v>0</v>
      </c>
      <c r="AP50" s="21">
        <v>0</v>
      </c>
      <c r="AQ50" s="85">
        <v>380.5</v>
      </c>
      <c r="AR50" s="21">
        <v>0</v>
      </c>
      <c r="AS50" s="12">
        <f t="shared" si="75"/>
        <v>380.5</v>
      </c>
      <c r="AT50" s="21">
        <v>0</v>
      </c>
      <c r="AU50" s="21">
        <v>0</v>
      </c>
      <c r="AV50" s="85">
        <v>380.5</v>
      </c>
      <c r="AW50" s="21">
        <v>0</v>
      </c>
      <c r="AX50" s="12">
        <f t="shared" si="76"/>
        <v>380.5</v>
      </c>
      <c r="AY50" s="21">
        <v>0</v>
      </c>
      <c r="AZ50" s="21">
        <v>0</v>
      </c>
      <c r="BA50" s="85">
        <v>380.5</v>
      </c>
      <c r="BB50" s="21">
        <v>0</v>
      </c>
      <c r="BC50" s="12">
        <f t="shared" si="77"/>
        <v>380.5</v>
      </c>
      <c r="BD50" s="21">
        <v>0</v>
      </c>
      <c r="BE50" s="21">
        <v>0</v>
      </c>
      <c r="BF50" s="85">
        <v>380.5</v>
      </c>
      <c r="BG50" s="21">
        <v>0</v>
      </c>
    </row>
    <row r="51" spans="1:59" ht="31.5" x14ac:dyDescent="0.25">
      <c r="A51" s="10" t="s">
        <v>75</v>
      </c>
      <c r="B51" s="27" t="s">
        <v>208</v>
      </c>
      <c r="C51" s="17" t="s">
        <v>21</v>
      </c>
      <c r="D51" s="17" t="s">
        <v>31</v>
      </c>
      <c r="E51" s="11">
        <f t="shared" si="78"/>
        <v>5221.2</v>
      </c>
      <c r="F51" s="11">
        <f t="shared" si="81"/>
        <v>0</v>
      </c>
      <c r="G51" s="11">
        <f t="shared" si="82"/>
        <v>0</v>
      </c>
      <c r="H51" s="11">
        <f t="shared" si="83"/>
        <v>5221.2</v>
      </c>
      <c r="I51" s="11">
        <f t="shared" si="84"/>
        <v>0</v>
      </c>
      <c r="J51" s="12">
        <f t="shared" si="79"/>
        <v>1352.4</v>
      </c>
      <c r="K51" s="24">
        <v>0</v>
      </c>
      <c r="L51" s="24">
        <v>0</v>
      </c>
      <c r="M51" s="22">
        <f>360.4+797.1+194.9</f>
        <v>1352.4</v>
      </c>
      <c r="N51" s="24">
        <v>0</v>
      </c>
      <c r="O51" s="12">
        <f t="shared" si="80"/>
        <v>597.20000000000005</v>
      </c>
      <c r="P51" s="24">
        <v>0</v>
      </c>
      <c r="Q51" s="24">
        <v>0</v>
      </c>
      <c r="R51" s="19">
        <v>597.20000000000005</v>
      </c>
      <c r="S51" s="24">
        <v>0</v>
      </c>
      <c r="T51" s="12">
        <f t="shared" si="70"/>
        <v>435.3</v>
      </c>
      <c r="U51" s="21">
        <v>0</v>
      </c>
      <c r="V51" s="21">
        <v>0</v>
      </c>
      <c r="W51" s="19">
        <f>370.6+64.7</f>
        <v>435.3</v>
      </c>
      <c r="X51" s="21">
        <v>0</v>
      </c>
      <c r="Y51" s="12">
        <f t="shared" si="71"/>
        <v>380.8</v>
      </c>
      <c r="Z51" s="21">
        <v>0</v>
      </c>
      <c r="AA51" s="64">
        <v>0</v>
      </c>
      <c r="AB51" s="85">
        <v>380.8</v>
      </c>
      <c r="AC51" s="65">
        <v>0</v>
      </c>
      <c r="AD51" s="76">
        <f t="shared" si="72"/>
        <v>396</v>
      </c>
      <c r="AE51" s="74">
        <v>0</v>
      </c>
      <c r="AF51" s="63">
        <v>0</v>
      </c>
      <c r="AG51" s="85">
        <v>396</v>
      </c>
      <c r="AH51" s="65">
        <v>0</v>
      </c>
      <c r="AI51" s="76">
        <f t="shared" si="73"/>
        <v>411.9</v>
      </c>
      <c r="AJ51" s="74">
        <v>0</v>
      </c>
      <c r="AK51" s="63">
        <v>0</v>
      </c>
      <c r="AL51" s="85">
        <v>411.9</v>
      </c>
      <c r="AM51" s="66">
        <v>0</v>
      </c>
      <c r="AN51" s="12">
        <f t="shared" si="74"/>
        <v>411.9</v>
      </c>
      <c r="AO51" s="21">
        <v>0</v>
      </c>
      <c r="AP51" s="21">
        <v>0</v>
      </c>
      <c r="AQ51" s="85">
        <v>411.9</v>
      </c>
      <c r="AR51" s="21">
        <v>0</v>
      </c>
      <c r="AS51" s="12">
        <f t="shared" si="75"/>
        <v>411.9</v>
      </c>
      <c r="AT51" s="21">
        <v>0</v>
      </c>
      <c r="AU51" s="21">
        <v>0</v>
      </c>
      <c r="AV51" s="85">
        <v>411.9</v>
      </c>
      <c r="AW51" s="21">
        <v>0</v>
      </c>
      <c r="AX51" s="12">
        <f t="shared" si="76"/>
        <v>411.9</v>
      </c>
      <c r="AY51" s="21">
        <v>0</v>
      </c>
      <c r="AZ51" s="21">
        <v>0</v>
      </c>
      <c r="BA51" s="85">
        <v>411.9</v>
      </c>
      <c r="BB51" s="21">
        <v>0</v>
      </c>
      <c r="BC51" s="12">
        <f t="shared" si="77"/>
        <v>411.9</v>
      </c>
      <c r="BD51" s="21">
        <v>0</v>
      </c>
      <c r="BE51" s="21">
        <v>0</v>
      </c>
      <c r="BF51" s="85">
        <v>411.9</v>
      </c>
      <c r="BG51" s="21">
        <v>0</v>
      </c>
    </row>
    <row r="52" spans="1:59" ht="31.5" x14ac:dyDescent="0.25">
      <c r="A52" s="10" t="s">
        <v>76</v>
      </c>
      <c r="B52" s="59" t="s">
        <v>216</v>
      </c>
      <c r="C52" s="17" t="s">
        <v>21</v>
      </c>
      <c r="D52" s="17" t="s">
        <v>31</v>
      </c>
      <c r="E52" s="11">
        <f t="shared" si="78"/>
        <v>5010.2</v>
      </c>
      <c r="F52" s="11">
        <f t="shared" si="81"/>
        <v>0</v>
      </c>
      <c r="G52" s="11">
        <f t="shared" si="82"/>
        <v>0</v>
      </c>
      <c r="H52" s="11">
        <f t="shared" si="83"/>
        <v>5010.2</v>
      </c>
      <c r="I52" s="11">
        <f t="shared" si="84"/>
        <v>0</v>
      </c>
      <c r="J52" s="12">
        <f t="shared" si="79"/>
        <v>1829.4</v>
      </c>
      <c r="K52" s="24">
        <v>0</v>
      </c>
      <c r="L52" s="24">
        <v>0</v>
      </c>
      <c r="M52" s="22">
        <f>339.1+1490.3</f>
        <v>1829.4</v>
      </c>
      <c r="N52" s="24">
        <v>0</v>
      </c>
      <c r="O52" s="12">
        <f t="shared" si="80"/>
        <v>344.1</v>
      </c>
      <c r="P52" s="24">
        <v>0</v>
      </c>
      <c r="Q52" s="24">
        <v>0</v>
      </c>
      <c r="R52" s="19">
        <v>344.1</v>
      </c>
      <c r="S52" s="24">
        <v>0</v>
      </c>
      <c r="T52" s="12">
        <f t="shared" si="70"/>
        <v>356.4</v>
      </c>
      <c r="U52" s="21">
        <v>0</v>
      </c>
      <c r="V52" s="21">
        <v>0</v>
      </c>
      <c r="W52" s="19">
        <v>356.4</v>
      </c>
      <c r="X52" s="21">
        <v>0</v>
      </c>
      <c r="Y52" s="12">
        <f t="shared" si="71"/>
        <v>333</v>
      </c>
      <c r="Z52" s="21">
        <v>0</v>
      </c>
      <c r="AA52" s="64">
        <v>0</v>
      </c>
      <c r="AB52" s="85">
        <v>333</v>
      </c>
      <c r="AC52" s="65">
        <v>0</v>
      </c>
      <c r="AD52" s="76">
        <f t="shared" si="72"/>
        <v>346.3</v>
      </c>
      <c r="AE52" s="74">
        <v>0</v>
      </c>
      <c r="AF52" s="63">
        <v>0</v>
      </c>
      <c r="AG52" s="85">
        <v>346.3</v>
      </c>
      <c r="AH52" s="65">
        <v>0</v>
      </c>
      <c r="AI52" s="76">
        <f t="shared" si="73"/>
        <v>360.2</v>
      </c>
      <c r="AJ52" s="74">
        <v>0</v>
      </c>
      <c r="AK52" s="63">
        <v>0</v>
      </c>
      <c r="AL52" s="85">
        <v>360.2</v>
      </c>
      <c r="AM52" s="66">
        <v>0</v>
      </c>
      <c r="AN52" s="12">
        <f t="shared" si="74"/>
        <v>360.2</v>
      </c>
      <c r="AO52" s="21">
        <v>0</v>
      </c>
      <c r="AP52" s="21">
        <v>0</v>
      </c>
      <c r="AQ52" s="85">
        <v>360.2</v>
      </c>
      <c r="AR52" s="21">
        <v>0</v>
      </c>
      <c r="AS52" s="12">
        <f t="shared" si="75"/>
        <v>360.2</v>
      </c>
      <c r="AT52" s="21">
        <v>0</v>
      </c>
      <c r="AU52" s="21">
        <v>0</v>
      </c>
      <c r="AV52" s="85">
        <v>360.2</v>
      </c>
      <c r="AW52" s="21">
        <v>0</v>
      </c>
      <c r="AX52" s="12">
        <f t="shared" si="76"/>
        <v>360.2</v>
      </c>
      <c r="AY52" s="21">
        <v>0</v>
      </c>
      <c r="AZ52" s="21">
        <v>0</v>
      </c>
      <c r="BA52" s="85">
        <v>360.2</v>
      </c>
      <c r="BB52" s="21">
        <v>0</v>
      </c>
      <c r="BC52" s="12">
        <f t="shared" si="77"/>
        <v>360.2</v>
      </c>
      <c r="BD52" s="21">
        <v>0</v>
      </c>
      <c r="BE52" s="21">
        <v>0</v>
      </c>
      <c r="BF52" s="85">
        <v>360.2</v>
      </c>
      <c r="BG52" s="21">
        <v>0</v>
      </c>
    </row>
    <row r="53" spans="1:59" ht="31.5" x14ac:dyDescent="0.25">
      <c r="A53" s="10" t="s">
        <v>77</v>
      </c>
      <c r="B53" s="59" t="s">
        <v>209</v>
      </c>
      <c r="C53" s="17" t="s">
        <v>21</v>
      </c>
      <c r="D53" s="17" t="s">
        <v>31</v>
      </c>
      <c r="E53" s="11">
        <f t="shared" si="78"/>
        <v>3119.2</v>
      </c>
      <c r="F53" s="11">
        <f t="shared" si="81"/>
        <v>0</v>
      </c>
      <c r="G53" s="11">
        <f t="shared" si="82"/>
        <v>0</v>
      </c>
      <c r="H53" s="11">
        <f t="shared" si="83"/>
        <v>3119.2</v>
      </c>
      <c r="I53" s="11">
        <f t="shared" si="84"/>
        <v>0</v>
      </c>
      <c r="J53" s="12">
        <f t="shared" si="79"/>
        <v>293.89999999999998</v>
      </c>
      <c r="K53" s="24">
        <v>0</v>
      </c>
      <c r="L53" s="24">
        <v>0</v>
      </c>
      <c r="M53" s="22">
        <f>220.9+73</f>
        <v>293.89999999999998</v>
      </c>
      <c r="N53" s="24">
        <v>0</v>
      </c>
      <c r="O53" s="12">
        <f t="shared" si="80"/>
        <v>230.4</v>
      </c>
      <c r="P53" s="24">
        <v>0</v>
      </c>
      <c r="Q53" s="24">
        <v>0</v>
      </c>
      <c r="R53" s="19">
        <v>230.4</v>
      </c>
      <c r="S53" s="24">
        <v>0</v>
      </c>
      <c r="T53" s="12">
        <f t="shared" si="70"/>
        <v>236.5</v>
      </c>
      <c r="U53" s="21">
        <v>0</v>
      </c>
      <c r="V53" s="21">
        <v>0</v>
      </c>
      <c r="W53" s="19">
        <f>236.5</f>
        <v>236.5</v>
      </c>
      <c r="X53" s="21">
        <v>0</v>
      </c>
      <c r="Y53" s="12">
        <f t="shared" si="71"/>
        <v>316.60000000000002</v>
      </c>
      <c r="Z53" s="21">
        <v>0</v>
      </c>
      <c r="AA53" s="64">
        <v>0</v>
      </c>
      <c r="AB53" s="85">
        <v>316.60000000000002</v>
      </c>
      <c r="AC53" s="65">
        <v>0</v>
      </c>
      <c r="AD53" s="76">
        <f t="shared" si="72"/>
        <v>329.3</v>
      </c>
      <c r="AE53" s="74">
        <v>0</v>
      </c>
      <c r="AF53" s="63">
        <v>0</v>
      </c>
      <c r="AG53" s="85">
        <v>329.3</v>
      </c>
      <c r="AH53" s="65">
        <v>0</v>
      </c>
      <c r="AI53" s="76">
        <f t="shared" si="73"/>
        <v>342.5</v>
      </c>
      <c r="AJ53" s="74">
        <v>0</v>
      </c>
      <c r="AK53" s="63">
        <v>0</v>
      </c>
      <c r="AL53" s="85">
        <v>342.5</v>
      </c>
      <c r="AM53" s="66">
        <v>0</v>
      </c>
      <c r="AN53" s="12">
        <f t="shared" si="74"/>
        <v>342.5</v>
      </c>
      <c r="AO53" s="21">
        <v>0</v>
      </c>
      <c r="AP53" s="21">
        <v>0</v>
      </c>
      <c r="AQ53" s="85">
        <v>342.5</v>
      </c>
      <c r="AR53" s="21">
        <v>0</v>
      </c>
      <c r="AS53" s="12">
        <f t="shared" si="75"/>
        <v>342.5</v>
      </c>
      <c r="AT53" s="21">
        <v>0</v>
      </c>
      <c r="AU53" s="21">
        <v>0</v>
      </c>
      <c r="AV53" s="85">
        <v>342.5</v>
      </c>
      <c r="AW53" s="21">
        <v>0</v>
      </c>
      <c r="AX53" s="12">
        <f t="shared" si="76"/>
        <v>342.5</v>
      </c>
      <c r="AY53" s="21">
        <v>0</v>
      </c>
      <c r="AZ53" s="21">
        <v>0</v>
      </c>
      <c r="BA53" s="85">
        <v>342.5</v>
      </c>
      <c r="BB53" s="21">
        <v>0</v>
      </c>
      <c r="BC53" s="12">
        <f t="shared" si="77"/>
        <v>342.5</v>
      </c>
      <c r="BD53" s="21">
        <v>0</v>
      </c>
      <c r="BE53" s="21">
        <v>0</v>
      </c>
      <c r="BF53" s="85">
        <v>342.5</v>
      </c>
      <c r="BG53" s="21">
        <v>0</v>
      </c>
    </row>
    <row r="54" spans="1:59" ht="31.5" x14ac:dyDescent="0.25">
      <c r="A54" s="10" t="s">
        <v>78</v>
      </c>
      <c r="B54" s="59" t="s">
        <v>217</v>
      </c>
      <c r="C54" s="17" t="s">
        <v>21</v>
      </c>
      <c r="D54" s="17" t="s">
        <v>31</v>
      </c>
      <c r="E54" s="11">
        <f t="shared" si="78"/>
        <v>3176.6</v>
      </c>
      <c r="F54" s="11">
        <f t="shared" si="81"/>
        <v>0</v>
      </c>
      <c r="G54" s="11">
        <f t="shared" si="82"/>
        <v>0</v>
      </c>
      <c r="H54" s="11">
        <f t="shared" si="83"/>
        <v>3176.6</v>
      </c>
      <c r="I54" s="11">
        <f t="shared" si="84"/>
        <v>0</v>
      </c>
      <c r="J54" s="12">
        <f t="shared" si="79"/>
        <v>163.30000000000001</v>
      </c>
      <c r="K54" s="24">
        <v>0</v>
      </c>
      <c r="L54" s="24">
        <v>0</v>
      </c>
      <c r="M54" s="22">
        <v>163.30000000000001</v>
      </c>
      <c r="N54" s="24">
        <v>0</v>
      </c>
      <c r="O54" s="12">
        <f t="shared" si="80"/>
        <v>756.4</v>
      </c>
      <c r="P54" s="24">
        <v>0</v>
      </c>
      <c r="Q54" s="24">
        <v>0</v>
      </c>
      <c r="R54" s="19">
        <f>161.4+595</f>
        <v>756.4</v>
      </c>
      <c r="S54" s="24">
        <v>0</v>
      </c>
      <c r="T54" s="12">
        <f t="shared" si="70"/>
        <v>634.6</v>
      </c>
      <c r="U54" s="21">
        <v>0</v>
      </c>
      <c r="V54" s="21">
        <v>0</v>
      </c>
      <c r="W54" s="19">
        <f>169.5+465.1</f>
        <v>634.6</v>
      </c>
      <c r="X54" s="21">
        <v>0</v>
      </c>
      <c r="Y54" s="12">
        <f t="shared" si="71"/>
        <v>217.8</v>
      </c>
      <c r="Z54" s="21">
        <v>0</v>
      </c>
      <c r="AA54" s="64">
        <v>0</v>
      </c>
      <c r="AB54" s="85">
        <v>217.8</v>
      </c>
      <c r="AC54" s="65">
        <v>0</v>
      </c>
      <c r="AD54" s="76">
        <f t="shared" si="72"/>
        <v>226.5</v>
      </c>
      <c r="AE54" s="74">
        <v>0</v>
      </c>
      <c r="AF54" s="63">
        <v>0</v>
      </c>
      <c r="AG54" s="85">
        <v>226.5</v>
      </c>
      <c r="AH54" s="65">
        <v>0</v>
      </c>
      <c r="AI54" s="76">
        <f t="shared" si="73"/>
        <v>235.6</v>
      </c>
      <c r="AJ54" s="74">
        <v>0</v>
      </c>
      <c r="AK54" s="63">
        <v>0</v>
      </c>
      <c r="AL54" s="85">
        <v>235.6</v>
      </c>
      <c r="AM54" s="66">
        <v>0</v>
      </c>
      <c r="AN54" s="12">
        <f t="shared" si="74"/>
        <v>235.6</v>
      </c>
      <c r="AO54" s="21">
        <v>0</v>
      </c>
      <c r="AP54" s="21">
        <v>0</v>
      </c>
      <c r="AQ54" s="85">
        <v>235.6</v>
      </c>
      <c r="AR54" s="21">
        <v>0</v>
      </c>
      <c r="AS54" s="12">
        <f t="shared" si="75"/>
        <v>235.6</v>
      </c>
      <c r="AT54" s="21">
        <v>0</v>
      </c>
      <c r="AU54" s="21">
        <v>0</v>
      </c>
      <c r="AV54" s="85">
        <v>235.6</v>
      </c>
      <c r="AW54" s="21">
        <v>0</v>
      </c>
      <c r="AX54" s="12">
        <f t="shared" si="76"/>
        <v>235.6</v>
      </c>
      <c r="AY54" s="21">
        <v>0</v>
      </c>
      <c r="AZ54" s="21">
        <v>0</v>
      </c>
      <c r="BA54" s="85">
        <v>235.6</v>
      </c>
      <c r="BB54" s="21">
        <v>0</v>
      </c>
      <c r="BC54" s="12">
        <f t="shared" si="77"/>
        <v>235.6</v>
      </c>
      <c r="BD54" s="21">
        <v>0</v>
      </c>
      <c r="BE54" s="21">
        <v>0</v>
      </c>
      <c r="BF54" s="85">
        <v>235.6</v>
      </c>
      <c r="BG54" s="21">
        <v>0</v>
      </c>
    </row>
    <row r="55" spans="1:59" ht="31.5" x14ac:dyDescent="0.25">
      <c r="A55" s="10" t="s">
        <v>79</v>
      </c>
      <c r="B55" s="59" t="s">
        <v>218</v>
      </c>
      <c r="C55" s="17" t="s">
        <v>21</v>
      </c>
      <c r="D55" s="17" t="s">
        <v>31</v>
      </c>
      <c r="E55" s="11">
        <f t="shared" si="78"/>
        <v>2993.4</v>
      </c>
      <c r="F55" s="11">
        <f t="shared" si="81"/>
        <v>0</v>
      </c>
      <c r="G55" s="11">
        <f t="shared" si="82"/>
        <v>0</v>
      </c>
      <c r="H55" s="11">
        <f t="shared" si="83"/>
        <v>2993.4</v>
      </c>
      <c r="I55" s="11">
        <f t="shared" si="84"/>
        <v>0</v>
      </c>
      <c r="J55" s="12">
        <f t="shared" si="79"/>
        <v>292.39999999999998</v>
      </c>
      <c r="K55" s="24">
        <v>0</v>
      </c>
      <c r="L55" s="24">
        <v>0</v>
      </c>
      <c r="M55" s="22">
        <v>292.39999999999998</v>
      </c>
      <c r="N55" s="24">
        <v>0</v>
      </c>
      <c r="O55" s="12">
        <f t="shared" si="80"/>
        <v>146.9</v>
      </c>
      <c r="P55" s="24">
        <v>0</v>
      </c>
      <c r="Q55" s="24">
        <v>0</v>
      </c>
      <c r="R55" s="19">
        <f>293.2-146.3</f>
        <v>146.9</v>
      </c>
      <c r="S55" s="24">
        <v>0</v>
      </c>
      <c r="T55" s="12">
        <f t="shared" si="70"/>
        <v>308.5</v>
      </c>
      <c r="U55" s="21">
        <v>0</v>
      </c>
      <c r="V55" s="21">
        <v>0</v>
      </c>
      <c r="W55" s="19">
        <v>308.5</v>
      </c>
      <c r="X55" s="21">
        <v>0</v>
      </c>
      <c r="Y55" s="12">
        <f t="shared" si="71"/>
        <v>301.5</v>
      </c>
      <c r="Z55" s="21">
        <v>0</v>
      </c>
      <c r="AA55" s="64">
        <v>0</v>
      </c>
      <c r="AB55" s="85">
        <v>301.5</v>
      </c>
      <c r="AC55" s="65">
        <v>0</v>
      </c>
      <c r="AD55" s="76">
        <f t="shared" si="72"/>
        <v>313.60000000000002</v>
      </c>
      <c r="AE55" s="74">
        <v>0</v>
      </c>
      <c r="AF55" s="63">
        <v>0</v>
      </c>
      <c r="AG55" s="85">
        <v>313.60000000000002</v>
      </c>
      <c r="AH55" s="65">
        <v>0</v>
      </c>
      <c r="AI55" s="76">
        <f t="shared" si="73"/>
        <v>326.10000000000002</v>
      </c>
      <c r="AJ55" s="74">
        <v>0</v>
      </c>
      <c r="AK55" s="63">
        <v>0</v>
      </c>
      <c r="AL55" s="85">
        <v>326.10000000000002</v>
      </c>
      <c r="AM55" s="66">
        <v>0</v>
      </c>
      <c r="AN55" s="12">
        <f t="shared" si="74"/>
        <v>326.10000000000002</v>
      </c>
      <c r="AO55" s="21">
        <v>0</v>
      </c>
      <c r="AP55" s="21">
        <v>0</v>
      </c>
      <c r="AQ55" s="85">
        <v>326.10000000000002</v>
      </c>
      <c r="AR55" s="21">
        <v>0</v>
      </c>
      <c r="AS55" s="12">
        <f t="shared" si="75"/>
        <v>326.10000000000002</v>
      </c>
      <c r="AT55" s="21">
        <v>0</v>
      </c>
      <c r="AU55" s="21">
        <v>0</v>
      </c>
      <c r="AV55" s="85">
        <v>326.10000000000002</v>
      </c>
      <c r="AW55" s="21">
        <v>0</v>
      </c>
      <c r="AX55" s="12">
        <f t="shared" si="76"/>
        <v>326.10000000000002</v>
      </c>
      <c r="AY55" s="21">
        <v>0</v>
      </c>
      <c r="AZ55" s="21">
        <v>0</v>
      </c>
      <c r="BA55" s="85">
        <v>326.10000000000002</v>
      </c>
      <c r="BB55" s="21">
        <v>0</v>
      </c>
      <c r="BC55" s="12">
        <f t="shared" si="77"/>
        <v>326.10000000000002</v>
      </c>
      <c r="BD55" s="21">
        <v>0</v>
      </c>
      <c r="BE55" s="21">
        <v>0</v>
      </c>
      <c r="BF55" s="85">
        <v>326.10000000000002</v>
      </c>
      <c r="BG55" s="21">
        <v>0</v>
      </c>
    </row>
    <row r="56" spans="1:59" ht="31.5" x14ac:dyDescent="0.25">
      <c r="A56" s="10" t="s">
        <v>80</v>
      </c>
      <c r="B56" s="59" t="s">
        <v>219</v>
      </c>
      <c r="C56" s="17" t="s">
        <v>21</v>
      </c>
      <c r="D56" s="17" t="s">
        <v>31</v>
      </c>
      <c r="E56" s="11">
        <f t="shared" si="78"/>
        <v>2896.7</v>
      </c>
      <c r="F56" s="11">
        <f t="shared" si="81"/>
        <v>0</v>
      </c>
      <c r="G56" s="11">
        <f t="shared" si="82"/>
        <v>0</v>
      </c>
      <c r="H56" s="11">
        <f t="shared" si="83"/>
        <v>2896.7</v>
      </c>
      <c r="I56" s="11">
        <f t="shared" si="84"/>
        <v>0</v>
      </c>
      <c r="J56" s="12">
        <f t="shared" si="79"/>
        <v>281</v>
      </c>
      <c r="K56" s="24">
        <v>0</v>
      </c>
      <c r="L56" s="24">
        <v>0</v>
      </c>
      <c r="M56" s="22">
        <v>281</v>
      </c>
      <c r="N56" s="24">
        <v>0</v>
      </c>
      <c r="O56" s="12">
        <f t="shared" si="80"/>
        <v>262.60000000000002</v>
      </c>
      <c r="P56" s="24">
        <v>0</v>
      </c>
      <c r="Q56" s="24">
        <v>0</v>
      </c>
      <c r="R56" s="19">
        <v>262.60000000000002</v>
      </c>
      <c r="S56" s="24">
        <v>0</v>
      </c>
      <c r="T56" s="12">
        <f t="shared" si="70"/>
        <v>271.39999999999998</v>
      </c>
      <c r="U56" s="21">
        <v>0</v>
      </c>
      <c r="V56" s="21">
        <v>0</v>
      </c>
      <c r="W56" s="19">
        <v>271.39999999999998</v>
      </c>
      <c r="X56" s="21">
        <v>0</v>
      </c>
      <c r="Y56" s="12">
        <f t="shared" si="71"/>
        <v>279.5</v>
      </c>
      <c r="Z56" s="21">
        <v>0</v>
      </c>
      <c r="AA56" s="64">
        <v>0</v>
      </c>
      <c r="AB56" s="85">
        <v>279.5</v>
      </c>
      <c r="AC56" s="65">
        <v>0</v>
      </c>
      <c r="AD56" s="76">
        <f t="shared" si="72"/>
        <v>290.7</v>
      </c>
      <c r="AE56" s="74">
        <v>0</v>
      </c>
      <c r="AF56" s="63">
        <v>0</v>
      </c>
      <c r="AG56" s="85">
        <v>290.7</v>
      </c>
      <c r="AH56" s="65">
        <v>0</v>
      </c>
      <c r="AI56" s="76">
        <f t="shared" si="73"/>
        <v>302.3</v>
      </c>
      <c r="AJ56" s="74">
        <v>0</v>
      </c>
      <c r="AK56" s="63">
        <v>0</v>
      </c>
      <c r="AL56" s="85">
        <v>302.3</v>
      </c>
      <c r="AM56" s="66">
        <v>0</v>
      </c>
      <c r="AN56" s="12">
        <f t="shared" si="74"/>
        <v>302.3</v>
      </c>
      <c r="AO56" s="21">
        <v>0</v>
      </c>
      <c r="AP56" s="21">
        <v>0</v>
      </c>
      <c r="AQ56" s="85">
        <v>302.3</v>
      </c>
      <c r="AR56" s="21">
        <v>0</v>
      </c>
      <c r="AS56" s="12">
        <f t="shared" si="75"/>
        <v>302.3</v>
      </c>
      <c r="AT56" s="21">
        <v>0</v>
      </c>
      <c r="AU56" s="21">
        <v>0</v>
      </c>
      <c r="AV56" s="85">
        <v>302.3</v>
      </c>
      <c r="AW56" s="21">
        <v>0</v>
      </c>
      <c r="AX56" s="12">
        <f t="shared" si="76"/>
        <v>302.3</v>
      </c>
      <c r="AY56" s="21">
        <v>0</v>
      </c>
      <c r="AZ56" s="21">
        <v>0</v>
      </c>
      <c r="BA56" s="85">
        <v>302.3</v>
      </c>
      <c r="BB56" s="21">
        <v>0</v>
      </c>
      <c r="BC56" s="12">
        <f t="shared" si="77"/>
        <v>302.3</v>
      </c>
      <c r="BD56" s="21">
        <v>0</v>
      </c>
      <c r="BE56" s="21">
        <v>0</v>
      </c>
      <c r="BF56" s="85">
        <v>302.3</v>
      </c>
      <c r="BG56" s="21">
        <v>0</v>
      </c>
    </row>
    <row r="57" spans="1:59" ht="31.5" x14ac:dyDescent="0.25">
      <c r="A57" s="10" t="s">
        <v>81</v>
      </c>
      <c r="B57" s="59" t="s">
        <v>60</v>
      </c>
      <c r="C57" s="17" t="s">
        <v>21</v>
      </c>
      <c r="D57" s="17" t="s">
        <v>31</v>
      </c>
      <c r="E57" s="11">
        <f t="shared" si="78"/>
        <v>45684.9</v>
      </c>
      <c r="F57" s="11">
        <f t="shared" si="81"/>
        <v>0</v>
      </c>
      <c r="G57" s="11">
        <f t="shared" si="82"/>
        <v>0</v>
      </c>
      <c r="H57" s="11">
        <f t="shared" si="83"/>
        <v>45684.9</v>
      </c>
      <c r="I57" s="11">
        <f t="shared" si="84"/>
        <v>0</v>
      </c>
      <c r="J57" s="12">
        <f t="shared" si="79"/>
        <v>3830.2</v>
      </c>
      <c r="K57" s="24">
        <v>0</v>
      </c>
      <c r="L57" s="24">
        <v>0</v>
      </c>
      <c r="M57" s="22">
        <v>3830.2</v>
      </c>
      <c r="N57" s="24">
        <v>0</v>
      </c>
      <c r="O57" s="12">
        <f t="shared" si="80"/>
        <v>3787.3</v>
      </c>
      <c r="P57" s="24">
        <v>0</v>
      </c>
      <c r="Q57" s="24">
        <v>0</v>
      </c>
      <c r="R57" s="19">
        <f>3846.8-59.5</f>
        <v>3787.3</v>
      </c>
      <c r="S57" s="24">
        <v>0</v>
      </c>
      <c r="T57" s="12">
        <f t="shared" si="70"/>
        <v>4067.3</v>
      </c>
      <c r="U57" s="21">
        <v>0</v>
      </c>
      <c r="V57" s="21">
        <v>0</v>
      </c>
      <c r="W57" s="19">
        <v>4067.3</v>
      </c>
      <c r="X57" s="21">
        <v>0</v>
      </c>
      <c r="Y57" s="12">
        <f t="shared" si="71"/>
        <v>4565</v>
      </c>
      <c r="Z57" s="21">
        <v>0</v>
      </c>
      <c r="AA57" s="64">
        <v>0</v>
      </c>
      <c r="AB57" s="85">
        <v>4565</v>
      </c>
      <c r="AC57" s="65">
        <v>0</v>
      </c>
      <c r="AD57" s="76">
        <f t="shared" si="72"/>
        <v>4747.6000000000004</v>
      </c>
      <c r="AE57" s="74">
        <v>0</v>
      </c>
      <c r="AF57" s="63">
        <v>0</v>
      </c>
      <c r="AG57" s="85">
        <v>4747.6000000000004</v>
      </c>
      <c r="AH57" s="65">
        <v>0</v>
      </c>
      <c r="AI57" s="76">
        <f t="shared" si="73"/>
        <v>4937.5</v>
      </c>
      <c r="AJ57" s="74">
        <v>0</v>
      </c>
      <c r="AK57" s="63">
        <v>0</v>
      </c>
      <c r="AL57" s="85">
        <v>4937.5</v>
      </c>
      <c r="AM57" s="66">
        <v>0</v>
      </c>
      <c r="AN57" s="12">
        <f t="shared" si="74"/>
        <v>4937.5</v>
      </c>
      <c r="AO57" s="21">
        <v>0</v>
      </c>
      <c r="AP57" s="21">
        <v>0</v>
      </c>
      <c r="AQ57" s="85">
        <v>4937.5</v>
      </c>
      <c r="AR57" s="21">
        <v>0</v>
      </c>
      <c r="AS57" s="12">
        <f t="shared" si="75"/>
        <v>4937.5</v>
      </c>
      <c r="AT57" s="21">
        <v>0</v>
      </c>
      <c r="AU57" s="21">
        <v>0</v>
      </c>
      <c r="AV57" s="85">
        <v>4937.5</v>
      </c>
      <c r="AW57" s="21">
        <v>0</v>
      </c>
      <c r="AX57" s="12">
        <f t="shared" si="76"/>
        <v>4937.5</v>
      </c>
      <c r="AY57" s="21">
        <v>0</v>
      </c>
      <c r="AZ57" s="21">
        <v>0</v>
      </c>
      <c r="BA57" s="85">
        <v>4937.5</v>
      </c>
      <c r="BB57" s="21">
        <v>0</v>
      </c>
      <c r="BC57" s="12">
        <f t="shared" si="77"/>
        <v>4937.5</v>
      </c>
      <c r="BD57" s="21">
        <v>0</v>
      </c>
      <c r="BE57" s="21">
        <v>0</v>
      </c>
      <c r="BF57" s="85">
        <v>4937.5</v>
      </c>
      <c r="BG57" s="21">
        <v>0</v>
      </c>
    </row>
    <row r="58" spans="1:59" s="9" customFormat="1" ht="30" customHeight="1" x14ac:dyDescent="0.25">
      <c r="A58" s="61" t="s">
        <v>36</v>
      </c>
      <c r="B58" s="122" t="s">
        <v>82</v>
      </c>
      <c r="C58" s="122"/>
      <c r="D58" s="122"/>
      <c r="E58" s="8">
        <f>SUM(E59:E76)</f>
        <v>544955.80000000005</v>
      </c>
      <c r="F58" s="8">
        <f t="shared" ref="F58:BG58" si="85">SUM(F59:F76)</f>
        <v>0</v>
      </c>
      <c r="G58" s="8">
        <f t="shared" si="85"/>
        <v>0</v>
      </c>
      <c r="H58" s="8">
        <f t="shared" si="85"/>
        <v>544955.80000000005</v>
      </c>
      <c r="I58" s="8">
        <f t="shared" si="85"/>
        <v>0</v>
      </c>
      <c r="J58" s="8">
        <f t="shared" si="85"/>
        <v>40069.5</v>
      </c>
      <c r="K58" s="8">
        <f t="shared" si="85"/>
        <v>0</v>
      </c>
      <c r="L58" s="8">
        <f t="shared" si="85"/>
        <v>0</v>
      </c>
      <c r="M58" s="8">
        <f t="shared" si="85"/>
        <v>40069.5</v>
      </c>
      <c r="N58" s="8">
        <f t="shared" si="85"/>
        <v>0</v>
      </c>
      <c r="O58" s="8">
        <f t="shared" si="85"/>
        <v>38425.5</v>
      </c>
      <c r="P58" s="8">
        <f t="shared" si="85"/>
        <v>0</v>
      </c>
      <c r="Q58" s="8">
        <f t="shared" si="85"/>
        <v>0</v>
      </c>
      <c r="R58" s="8">
        <f>SUM(R59:R76)</f>
        <v>38425.5</v>
      </c>
      <c r="S58" s="8">
        <f t="shared" si="85"/>
        <v>0</v>
      </c>
      <c r="T58" s="8">
        <f t="shared" si="85"/>
        <v>51667.4</v>
      </c>
      <c r="U58" s="8">
        <f t="shared" si="85"/>
        <v>0</v>
      </c>
      <c r="V58" s="8">
        <f t="shared" si="85"/>
        <v>0</v>
      </c>
      <c r="W58" s="8">
        <f t="shared" si="85"/>
        <v>51667.4</v>
      </c>
      <c r="X58" s="8">
        <f t="shared" si="85"/>
        <v>0</v>
      </c>
      <c r="Y58" s="8">
        <f t="shared" si="85"/>
        <v>55691.9</v>
      </c>
      <c r="Z58" s="8">
        <f t="shared" si="85"/>
        <v>0</v>
      </c>
      <c r="AA58" s="8">
        <f t="shared" si="85"/>
        <v>0</v>
      </c>
      <c r="AB58" s="77">
        <f t="shared" si="85"/>
        <v>55691.9</v>
      </c>
      <c r="AC58" s="67">
        <f t="shared" si="85"/>
        <v>0</v>
      </c>
      <c r="AD58" s="67">
        <f t="shared" si="85"/>
        <v>57919.5</v>
      </c>
      <c r="AE58" s="67">
        <f t="shared" si="85"/>
        <v>0</v>
      </c>
      <c r="AF58" s="67">
        <f t="shared" si="85"/>
        <v>0</v>
      </c>
      <c r="AG58" s="77">
        <f t="shared" si="85"/>
        <v>57919.5</v>
      </c>
      <c r="AH58" s="67">
        <f t="shared" si="85"/>
        <v>0</v>
      </c>
      <c r="AI58" s="67">
        <f t="shared" si="85"/>
        <v>60236.4</v>
      </c>
      <c r="AJ58" s="67">
        <f t="shared" si="85"/>
        <v>0</v>
      </c>
      <c r="AK58" s="67">
        <f t="shared" si="85"/>
        <v>0</v>
      </c>
      <c r="AL58" s="77">
        <f t="shared" si="85"/>
        <v>60236.4</v>
      </c>
      <c r="AM58" s="8">
        <f t="shared" si="85"/>
        <v>0</v>
      </c>
      <c r="AN58" s="8">
        <f t="shared" si="85"/>
        <v>60236.4</v>
      </c>
      <c r="AO58" s="8">
        <f t="shared" si="85"/>
        <v>0</v>
      </c>
      <c r="AP58" s="8">
        <f t="shared" si="85"/>
        <v>0</v>
      </c>
      <c r="AQ58" s="8">
        <f t="shared" si="85"/>
        <v>60236.4</v>
      </c>
      <c r="AR58" s="8">
        <f t="shared" si="85"/>
        <v>0</v>
      </c>
      <c r="AS58" s="8">
        <f t="shared" si="85"/>
        <v>60236.4</v>
      </c>
      <c r="AT58" s="8">
        <f t="shared" si="85"/>
        <v>0</v>
      </c>
      <c r="AU58" s="8">
        <f t="shared" si="85"/>
        <v>0</v>
      </c>
      <c r="AV58" s="8">
        <f t="shared" si="85"/>
        <v>60236.4</v>
      </c>
      <c r="AW58" s="8">
        <f t="shared" si="85"/>
        <v>0</v>
      </c>
      <c r="AX58" s="8">
        <f t="shared" si="85"/>
        <v>60236.4</v>
      </c>
      <c r="AY58" s="8">
        <f t="shared" si="85"/>
        <v>0</v>
      </c>
      <c r="AZ58" s="8">
        <f t="shared" si="85"/>
        <v>0</v>
      </c>
      <c r="BA58" s="8">
        <f t="shared" si="85"/>
        <v>60236.4</v>
      </c>
      <c r="BB58" s="8">
        <f t="shared" si="85"/>
        <v>0</v>
      </c>
      <c r="BC58" s="8">
        <f t="shared" si="85"/>
        <v>60236.4</v>
      </c>
      <c r="BD58" s="8">
        <f t="shared" si="85"/>
        <v>0</v>
      </c>
      <c r="BE58" s="8">
        <f t="shared" si="85"/>
        <v>0</v>
      </c>
      <c r="BF58" s="8">
        <f t="shared" si="85"/>
        <v>60236.4</v>
      </c>
      <c r="BG58" s="8">
        <f t="shared" si="85"/>
        <v>0</v>
      </c>
    </row>
    <row r="59" spans="1:59" ht="31.5" x14ac:dyDescent="0.25">
      <c r="A59" s="10" t="s">
        <v>83</v>
      </c>
      <c r="B59" s="28" t="s">
        <v>210</v>
      </c>
      <c r="C59" s="17" t="s">
        <v>21</v>
      </c>
      <c r="D59" s="17" t="s">
        <v>31</v>
      </c>
      <c r="E59" s="11">
        <f>J59+O59+T59+Y59+AD59+AI59+AN59+AS59+AX59+BC59</f>
        <v>14139</v>
      </c>
      <c r="F59" s="11">
        <f>K59+P59+U59+Z59+AE59+AJ59+AO59+AT59+AY59+BD59</f>
        <v>0</v>
      </c>
      <c r="G59" s="11">
        <f t="shared" ref="G59:G74" si="86">L59+Q59+V59+AA59+AF59+AK59+AP59+AU59+AZ59+BE59</f>
        <v>0</v>
      </c>
      <c r="H59" s="11">
        <f>M59+R59+W59+AB59+AG59+AL59+AQ59+AV59+BA59+BF59</f>
        <v>14139</v>
      </c>
      <c r="I59" s="11">
        <f t="shared" ref="I59:I74" si="87">N59+S59+X59+AC59+AH59+AM59+AR59+AW59+BB59+BG59</f>
        <v>0</v>
      </c>
      <c r="J59" s="12">
        <f>M59</f>
        <v>914.7</v>
      </c>
      <c r="K59" s="24">
        <v>0</v>
      </c>
      <c r="L59" s="24">
        <v>0</v>
      </c>
      <c r="M59" s="29">
        <v>914.7</v>
      </c>
      <c r="N59" s="24">
        <v>0</v>
      </c>
      <c r="O59" s="12">
        <f>R59</f>
        <v>1153.7</v>
      </c>
      <c r="P59" s="24">
        <v>0</v>
      </c>
      <c r="Q59" s="24">
        <v>0</v>
      </c>
      <c r="R59" s="50">
        <f>952.4+201.3</f>
        <v>1153.7</v>
      </c>
      <c r="S59" s="24">
        <v>0</v>
      </c>
      <c r="T59" s="12">
        <f>W59</f>
        <v>1271.8</v>
      </c>
      <c r="U59" s="24">
        <v>0</v>
      </c>
      <c r="V59" s="24">
        <v>0</v>
      </c>
      <c r="W59" s="50">
        <f>895.5+376.3</f>
        <v>1271.8</v>
      </c>
      <c r="X59" s="24">
        <v>0</v>
      </c>
      <c r="Y59" s="12">
        <f>AB59</f>
        <v>1449.9</v>
      </c>
      <c r="Z59" s="24">
        <v>0</v>
      </c>
      <c r="AA59" s="63">
        <v>0</v>
      </c>
      <c r="AB59" s="69">
        <v>1449.9</v>
      </c>
      <c r="AC59" s="65">
        <v>0</v>
      </c>
      <c r="AD59" s="12">
        <f>AG59</f>
        <v>1507.9</v>
      </c>
      <c r="AE59" s="24">
        <v>0</v>
      </c>
      <c r="AF59" s="63">
        <v>0</v>
      </c>
      <c r="AG59" s="71">
        <v>1507.9</v>
      </c>
      <c r="AH59" s="65">
        <v>0</v>
      </c>
      <c r="AI59" s="12">
        <f>AL59</f>
        <v>1568.2</v>
      </c>
      <c r="AJ59" s="24">
        <v>0</v>
      </c>
      <c r="AK59" s="63">
        <v>0</v>
      </c>
      <c r="AL59" s="71">
        <v>1568.2</v>
      </c>
      <c r="AM59" s="65">
        <v>0</v>
      </c>
      <c r="AN59" s="12">
        <f>AQ59</f>
        <v>1568.2</v>
      </c>
      <c r="AO59" s="24">
        <v>0</v>
      </c>
      <c r="AP59" s="24">
        <v>0</v>
      </c>
      <c r="AQ59" s="71">
        <v>1568.2</v>
      </c>
      <c r="AR59" s="24">
        <v>0</v>
      </c>
      <c r="AS59" s="12">
        <f>AV59</f>
        <v>1568.2</v>
      </c>
      <c r="AT59" s="24">
        <v>0</v>
      </c>
      <c r="AU59" s="24">
        <v>0</v>
      </c>
      <c r="AV59" s="71">
        <v>1568.2</v>
      </c>
      <c r="AW59" s="24">
        <v>0</v>
      </c>
      <c r="AX59" s="12">
        <f>BA59</f>
        <v>1568.2</v>
      </c>
      <c r="AY59" s="24">
        <v>0</v>
      </c>
      <c r="AZ59" s="24">
        <v>0</v>
      </c>
      <c r="BA59" s="71">
        <v>1568.2</v>
      </c>
      <c r="BB59" s="24">
        <v>0</v>
      </c>
      <c r="BC59" s="12">
        <f>BF59</f>
        <v>1568.2</v>
      </c>
      <c r="BD59" s="24">
        <v>0</v>
      </c>
      <c r="BE59" s="24">
        <v>0</v>
      </c>
      <c r="BF59" s="71">
        <v>1568.2</v>
      </c>
      <c r="BG59" s="24">
        <v>0</v>
      </c>
    </row>
    <row r="60" spans="1:59" ht="31.5" x14ac:dyDescent="0.25">
      <c r="A60" s="10" t="s">
        <v>84</v>
      </c>
      <c r="B60" s="28" t="s">
        <v>202</v>
      </c>
      <c r="C60" s="17" t="s">
        <v>21</v>
      </c>
      <c r="D60" s="17" t="s">
        <v>31</v>
      </c>
      <c r="E60" s="11">
        <f t="shared" ref="E60:E74" si="88">J60+O60+T60+Y60+AD60+AI60+AN60+AS60+AX60+BC60</f>
        <v>67393.3</v>
      </c>
      <c r="F60" s="11">
        <f t="shared" ref="F60:F74" si="89">K60+P60+U60+Z60+AE60+AJ60+AO60+AT60+AY60+BD60</f>
        <v>0</v>
      </c>
      <c r="G60" s="11">
        <f t="shared" si="86"/>
        <v>0</v>
      </c>
      <c r="H60" s="11">
        <f t="shared" ref="H60:H74" si="90">M60+R60+W60+AB60+AG60+AL60+AQ60+AV60+BA60+BF60</f>
        <v>67393.3</v>
      </c>
      <c r="I60" s="11">
        <f t="shared" si="87"/>
        <v>0</v>
      </c>
      <c r="J60" s="12">
        <f t="shared" ref="J60:J74" si="91">M60</f>
        <v>4938.5</v>
      </c>
      <c r="K60" s="24">
        <v>0</v>
      </c>
      <c r="L60" s="24">
        <v>0</v>
      </c>
      <c r="M60" s="29">
        <f>4088.9+849.6</f>
        <v>4938.5</v>
      </c>
      <c r="N60" s="24">
        <v>0</v>
      </c>
      <c r="O60" s="12">
        <f t="shared" ref="O60:O74" si="92">R60</f>
        <v>4901.6000000000004</v>
      </c>
      <c r="P60" s="24">
        <v>0</v>
      </c>
      <c r="Q60" s="24">
        <v>0</v>
      </c>
      <c r="R60" s="50">
        <v>4901.6000000000004</v>
      </c>
      <c r="S60" s="24">
        <v>0</v>
      </c>
      <c r="T60" s="12">
        <f t="shared" ref="T60:T76" si="93">W60</f>
        <v>6104.5</v>
      </c>
      <c r="U60" s="24">
        <v>0</v>
      </c>
      <c r="V60" s="24">
        <v>0</v>
      </c>
      <c r="W60" s="50">
        <f>7221.6-1117.1</f>
        <v>6104.5</v>
      </c>
      <c r="X60" s="24">
        <v>0</v>
      </c>
      <c r="Y60" s="12">
        <f t="shared" ref="Y60:Y76" si="94">AB60</f>
        <v>6907.7</v>
      </c>
      <c r="Z60" s="24">
        <v>0</v>
      </c>
      <c r="AA60" s="63">
        <v>0</v>
      </c>
      <c r="AB60" s="69">
        <v>6907.7</v>
      </c>
      <c r="AC60" s="65">
        <v>0</v>
      </c>
      <c r="AD60" s="12">
        <f t="shared" ref="AD60:AD76" si="95">AG60</f>
        <v>7184</v>
      </c>
      <c r="AE60" s="24">
        <v>0</v>
      </c>
      <c r="AF60" s="63">
        <v>0</v>
      </c>
      <c r="AG60" s="71">
        <v>7184</v>
      </c>
      <c r="AH60" s="65">
        <v>0</v>
      </c>
      <c r="AI60" s="12">
        <f t="shared" ref="AI60:AI76" si="96">AL60</f>
        <v>7471.4</v>
      </c>
      <c r="AJ60" s="24">
        <v>0</v>
      </c>
      <c r="AK60" s="63">
        <v>0</v>
      </c>
      <c r="AL60" s="71">
        <v>7471.4</v>
      </c>
      <c r="AM60" s="65">
        <v>0</v>
      </c>
      <c r="AN60" s="12">
        <f t="shared" ref="AN60:AN76" si="97">AQ60</f>
        <v>7471.4</v>
      </c>
      <c r="AO60" s="24">
        <v>0</v>
      </c>
      <c r="AP60" s="24">
        <v>0</v>
      </c>
      <c r="AQ60" s="71">
        <v>7471.4</v>
      </c>
      <c r="AR60" s="24">
        <v>0</v>
      </c>
      <c r="AS60" s="12">
        <f t="shared" ref="AS60:AS76" si="98">AV60</f>
        <v>7471.4</v>
      </c>
      <c r="AT60" s="24">
        <v>0</v>
      </c>
      <c r="AU60" s="24">
        <v>0</v>
      </c>
      <c r="AV60" s="71">
        <v>7471.4</v>
      </c>
      <c r="AW60" s="24">
        <v>0</v>
      </c>
      <c r="AX60" s="12">
        <f t="shared" ref="AX60:AX76" si="99">BA60</f>
        <v>7471.4</v>
      </c>
      <c r="AY60" s="24">
        <v>0</v>
      </c>
      <c r="AZ60" s="24">
        <v>0</v>
      </c>
      <c r="BA60" s="71">
        <v>7471.4</v>
      </c>
      <c r="BB60" s="24">
        <v>0</v>
      </c>
      <c r="BC60" s="12">
        <f t="shared" ref="BC60:BC76" si="100">BF60</f>
        <v>7471.4</v>
      </c>
      <c r="BD60" s="24">
        <v>0</v>
      </c>
      <c r="BE60" s="24">
        <v>0</v>
      </c>
      <c r="BF60" s="71">
        <v>7471.4</v>
      </c>
      <c r="BG60" s="24">
        <v>0</v>
      </c>
    </row>
    <row r="61" spans="1:59" ht="31.5" x14ac:dyDescent="0.25">
      <c r="A61" s="10" t="s">
        <v>85</v>
      </c>
      <c r="B61" s="28" t="s">
        <v>43</v>
      </c>
      <c r="C61" s="17" t="s">
        <v>21</v>
      </c>
      <c r="D61" s="17" t="s">
        <v>31</v>
      </c>
      <c r="E61" s="11">
        <f t="shared" si="88"/>
        <v>19312.8</v>
      </c>
      <c r="F61" s="11">
        <f t="shared" si="89"/>
        <v>0</v>
      </c>
      <c r="G61" s="11">
        <f t="shared" si="86"/>
        <v>0</v>
      </c>
      <c r="H61" s="11">
        <f t="shared" si="90"/>
        <v>19312.8</v>
      </c>
      <c r="I61" s="11">
        <f t="shared" si="87"/>
        <v>0</v>
      </c>
      <c r="J61" s="12">
        <f t="shared" si="91"/>
        <v>1573.5</v>
      </c>
      <c r="K61" s="24">
        <v>0</v>
      </c>
      <c r="L61" s="24">
        <v>0</v>
      </c>
      <c r="M61" s="29">
        <v>1573.5</v>
      </c>
      <c r="N61" s="24">
        <v>0</v>
      </c>
      <c r="O61" s="12">
        <f t="shared" si="92"/>
        <v>1568.2</v>
      </c>
      <c r="P61" s="24">
        <v>0</v>
      </c>
      <c r="Q61" s="24">
        <v>0</v>
      </c>
      <c r="R61" s="50">
        <f>1717.5-149.3</f>
        <v>1568.2</v>
      </c>
      <c r="S61" s="24">
        <v>0</v>
      </c>
      <c r="T61" s="12">
        <f t="shared" si="93"/>
        <v>1620.1</v>
      </c>
      <c r="U61" s="24">
        <v>0</v>
      </c>
      <c r="V61" s="24">
        <v>0</v>
      </c>
      <c r="W61" s="50">
        <f>1870.1-250</f>
        <v>1620.1</v>
      </c>
      <c r="X61" s="24">
        <v>0</v>
      </c>
      <c r="Y61" s="12">
        <f t="shared" si="94"/>
        <v>1953.7</v>
      </c>
      <c r="Z61" s="24">
        <v>0</v>
      </c>
      <c r="AA61" s="63">
        <v>0</v>
      </c>
      <c r="AB61" s="78">
        <v>1953.7</v>
      </c>
      <c r="AC61" s="65">
        <v>0</v>
      </c>
      <c r="AD61" s="12">
        <f t="shared" si="95"/>
        <v>2031.8</v>
      </c>
      <c r="AE61" s="24">
        <v>0</v>
      </c>
      <c r="AF61" s="63">
        <v>0</v>
      </c>
      <c r="AG61" s="70">
        <v>2031.8</v>
      </c>
      <c r="AH61" s="65">
        <v>0</v>
      </c>
      <c r="AI61" s="12">
        <f t="shared" si="96"/>
        <v>2113.1</v>
      </c>
      <c r="AJ61" s="24">
        <v>0</v>
      </c>
      <c r="AK61" s="63">
        <v>0</v>
      </c>
      <c r="AL61" s="70">
        <v>2113.1</v>
      </c>
      <c r="AM61" s="65">
        <v>0</v>
      </c>
      <c r="AN61" s="12">
        <f t="shared" si="97"/>
        <v>2113.1</v>
      </c>
      <c r="AO61" s="24">
        <v>0</v>
      </c>
      <c r="AP61" s="24">
        <v>0</v>
      </c>
      <c r="AQ61" s="70">
        <v>2113.1</v>
      </c>
      <c r="AR61" s="24">
        <v>0</v>
      </c>
      <c r="AS61" s="12">
        <f t="shared" si="98"/>
        <v>2113.1</v>
      </c>
      <c r="AT61" s="24">
        <v>0</v>
      </c>
      <c r="AU61" s="24">
        <v>0</v>
      </c>
      <c r="AV61" s="70">
        <v>2113.1</v>
      </c>
      <c r="AW61" s="24">
        <v>0</v>
      </c>
      <c r="AX61" s="12">
        <f t="shared" si="99"/>
        <v>2113.1</v>
      </c>
      <c r="AY61" s="24">
        <v>0</v>
      </c>
      <c r="AZ61" s="24">
        <v>0</v>
      </c>
      <c r="BA61" s="70">
        <v>2113.1</v>
      </c>
      <c r="BB61" s="24">
        <v>0</v>
      </c>
      <c r="BC61" s="12">
        <f t="shared" si="100"/>
        <v>2113.1</v>
      </c>
      <c r="BD61" s="24">
        <v>0</v>
      </c>
      <c r="BE61" s="24">
        <v>0</v>
      </c>
      <c r="BF61" s="70">
        <v>2113.1</v>
      </c>
      <c r="BG61" s="24">
        <v>0</v>
      </c>
    </row>
    <row r="62" spans="1:59" ht="31.5" x14ac:dyDescent="0.25">
      <c r="A62" s="10" t="s">
        <v>86</v>
      </c>
      <c r="B62" s="28" t="s">
        <v>203</v>
      </c>
      <c r="C62" s="17" t="s">
        <v>21</v>
      </c>
      <c r="D62" s="17" t="s">
        <v>31</v>
      </c>
      <c r="E62" s="11">
        <f t="shared" si="88"/>
        <v>81742.600000000006</v>
      </c>
      <c r="F62" s="11">
        <f t="shared" si="89"/>
        <v>0</v>
      </c>
      <c r="G62" s="11">
        <f t="shared" si="86"/>
        <v>0</v>
      </c>
      <c r="H62" s="11">
        <f t="shared" si="90"/>
        <v>81742.600000000006</v>
      </c>
      <c r="I62" s="11">
        <f t="shared" si="87"/>
        <v>0</v>
      </c>
      <c r="J62" s="12">
        <f t="shared" si="91"/>
        <v>5544</v>
      </c>
      <c r="K62" s="24">
        <v>0</v>
      </c>
      <c r="L62" s="24">
        <v>0</v>
      </c>
      <c r="M62" s="29">
        <f>7311.5-1767.5</f>
        <v>5544</v>
      </c>
      <c r="N62" s="24">
        <v>0</v>
      </c>
      <c r="O62" s="12">
        <f t="shared" si="92"/>
        <v>5032.2</v>
      </c>
      <c r="P62" s="24">
        <v>0</v>
      </c>
      <c r="Q62" s="24">
        <v>0</v>
      </c>
      <c r="R62" s="50">
        <f>6984.2-1952</f>
        <v>5032.2</v>
      </c>
      <c r="S62" s="24">
        <v>0</v>
      </c>
      <c r="T62" s="12">
        <f t="shared" si="93"/>
        <v>6782.1</v>
      </c>
      <c r="U62" s="24">
        <v>0</v>
      </c>
      <c r="V62" s="24">
        <v>0</v>
      </c>
      <c r="W62" s="50">
        <f>7943.8-1161.7</f>
        <v>6782.1</v>
      </c>
      <c r="X62" s="24">
        <v>0</v>
      </c>
      <c r="Y62" s="12">
        <f t="shared" si="94"/>
        <v>8644.5</v>
      </c>
      <c r="Z62" s="24">
        <v>0</v>
      </c>
      <c r="AA62" s="63">
        <v>0</v>
      </c>
      <c r="AB62" s="69">
        <v>8644.5</v>
      </c>
      <c r="AC62" s="65">
        <v>0</v>
      </c>
      <c r="AD62" s="12">
        <f t="shared" si="95"/>
        <v>8990.2999999999993</v>
      </c>
      <c r="AE62" s="24">
        <v>0</v>
      </c>
      <c r="AF62" s="63">
        <v>0</v>
      </c>
      <c r="AG62" s="71">
        <v>8990.2999999999993</v>
      </c>
      <c r="AH62" s="65">
        <v>0</v>
      </c>
      <c r="AI62" s="12">
        <f t="shared" si="96"/>
        <v>9349.9</v>
      </c>
      <c r="AJ62" s="24">
        <v>0</v>
      </c>
      <c r="AK62" s="63">
        <v>0</v>
      </c>
      <c r="AL62" s="71">
        <v>9349.9</v>
      </c>
      <c r="AM62" s="65">
        <v>0</v>
      </c>
      <c r="AN62" s="12">
        <f t="shared" si="97"/>
        <v>9349.9</v>
      </c>
      <c r="AO62" s="24">
        <v>0</v>
      </c>
      <c r="AP62" s="24">
        <v>0</v>
      </c>
      <c r="AQ62" s="71">
        <v>9349.9</v>
      </c>
      <c r="AR62" s="24">
        <v>0</v>
      </c>
      <c r="AS62" s="12">
        <f t="shared" si="98"/>
        <v>9349.9</v>
      </c>
      <c r="AT62" s="24">
        <v>0</v>
      </c>
      <c r="AU62" s="24">
        <v>0</v>
      </c>
      <c r="AV62" s="71">
        <v>9349.9</v>
      </c>
      <c r="AW62" s="24">
        <v>0</v>
      </c>
      <c r="AX62" s="12">
        <f t="shared" si="99"/>
        <v>9349.9</v>
      </c>
      <c r="AY62" s="24">
        <v>0</v>
      </c>
      <c r="AZ62" s="24">
        <v>0</v>
      </c>
      <c r="BA62" s="71">
        <v>9349.9</v>
      </c>
      <c r="BB62" s="24">
        <v>0</v>
      </c>
      <c r="BC62" s="12">
        <f t="shared" si="100"/>
        <v>9349.9</v>
      </c>
      <c r="BD62" s="24">
        <v>0</v>
      </c>
      <c r="BE62" s="24">
        <v>0</v>
      </c>
      <c r="BF62" s="71">
        <v>9349.9</v>
      </c>
      <c r="BG62" s="24">
        <v>0</v>
      </c>
    </row>
    <row r="63" spans="1:59" ht="31.5" x14ac:dyDescent="0.25">
      <c r="A63" s="10" t="s">
        <v>87</v>
      </c>
      <c r="B63" s="28" t="s">
        <v>211</v>
      </c>
      <c r="C63" s="17" t="s">
        <v>21</v>
      </c>
      <c r="D63" s="17" t="s">
        <v>31</v>
      </c>
      <c r="E63" s="11">
        <f t="shared" si="88"/>
        <v>5652.5</v>
      </c>
      <c r="F63" s="11">
        <f t="shared" si="89"/>
        <v>0</v>
      </c>
      <c r="G63" s="11">
        <f t="shared" si="86"/>
        <v>0</v>
      </c>
      <c r="H63" s="11">
        <f t="shared" si="90"/>
        <v>5652.5</v>
      </c>
      <c r="I63" s="11">
        <f t="shared" si="87"/>
        <v>0</v>
      </c>
      <c r="J63" s="12">
        <f t="shared" si="91"/>
        <v>418.8</v>
      </c>
      <c r="K63" s="21">
        <v>0</v>
      </c>
      <c r="L63" s="21">
        <v>0</v>
      </c>
      <c r="M63" s="29">
        <f>666.3-247.5</f>
        <v>418.8</v>
      </c>
      <c r="N63" s="21">
        <v>0</v>
      </c>
      <c r="O63" s="12">
        <f t="shared" si="92"/>
        <v>466.7</v>
      </c>
      <c r="P63" s="21">
        <v>0</v>
      </c>
      <c r="Q63" s="21">
        <v>0</v>
      </c>
      <c r="R63" s="50">
        <f>698.4-231.7</f>
        <v>466.7</v>
      </c>
      <c r="S63" s="21">
        <v>0</v>
      </c>
      <c r="T63" s="12">
        <f t="shared" si="93"/>
        <v>494.2</v>
      </c>
      <c r="U63" s="21">
        <v>0</v>
      </c>
      <c r="V63" s="21">
        <v>0</v>
      </c>
      <c r="W63" s="50">
        <f>722.2-228</f>
        <v>494.2</v>
      </c>
      <c r="X63" s="21">
        <v>0</v>
      </c>
      <c r="Y63" s="12">
        <f t="shared" si="94"/>
        <v>573.70000000000005</v>
      </c>
      <c r="Z63" s="21">
        <v>0</v>
      </c>
      <c r="AA63" s="64">
        <v>0</v>
      </c>
      <c r="AB63" s="79">
        <v>573.70000000000005</v>
      </c>
      <c r="AC63" s="66">
        <v>0</v>
      </c>
      <c r="AD63" s="12">
        <f t="shared" si="95"/>
        <v>596.6</v>
      </c>
      <c r="AE63" s="21">
        <v>0</v>
      </c>
      <c r="AF63" s="64">
        <v>0</v>
      </c>
      <c r="AG63" s="71">
        <v>596.6</v>
      </c>
      <c r="AH63" s="66">
        <v>0</v>
      </c>
      <c r="AI63" s="12">
        <f t="shared" si="96"/>
        <v>620.5</v>
      </c>
      <c r="AJ63" s="21">
        <v>0</v>
      </c>
      <c r="AK63" s="64">
        <v>0</v>
      </c>
      <c r="AL63" s="71">
        <v>620.5</v>
      </c>
      <c r="AM63" s="66">
        <v>0</v>
      </c>
      <c r="AN63" s="12">
        <f t="shared" si="97"/>
        <v>620.5</v>
      </c>
      <c r="AO63" s="21">
        <v>0</v>
      </c>
      <c r="AP63" s="21">
        <v>0</v>
      </c>
      <c r="AQ63" s="71">
        <v>620.5</v>
      </c>
      <c r="AR63" s="21">
        <v>0</v>
      </c>
      <c r="AS63" s="12">
        <f t="shared" si="98"/>
        <v>620.5</v>
      </c>
      <c r="AT63" s="21">
        <v>0</v>
      </c>
      <c r="AU63" s="21">
        <v>0</v>
      </c>
      <c r="AV63" s="71">
        <v>620.5</v>
      </c>
      <c r="AW63" s="21">
        <v>0</v>
      </c>
      <c r="AX63" s="12">
        <f t="shared" si="99"/>
        <v>620.5</v>
      </c>
      <c r="AY63" s="21">
        <v>0</v>
      </c>
      <c r="AZ63" s="21">
        <v>0</v>
      </c>
      <c r="BA63" s="71">
        <v>620.5</v>
      </c>
      <c r="BB63" s="21">
        <v>0</v>
      </c>
      <c r="BC63" s="12">
        <f t="shared" si="100"/>
        <v>620.5</v>
      </c>
      <c r="BD63" s="21">
        <v>0</v>
      </c>
      <c r="BE63" s="21">
        <v>0</v>
      </c>
      <c r="BF63" s="71">
        <v>620.5</v>
      </c>
      <c r="BG63" s="21">
        <v>0</v>
      </c>
    </row>
    <row r="64" spans="1:59" ht="31.5" x14ac:dyDescent="0.25">
      <c r="A64" s="10" t="s">
        <v>88</v>
      </c>
      <c r="B64" s="28" t="s">
        <v>212</v>
      </c>
      <c r="C64" s="17" t="s">
        <v>21</v>
      </c>
      <c r="D64" s="17" t="s">
        <v>31</v>
      </c>
      <c r="E64" s="11">
        <f t="shared" si="88"/>
        <v>7881.8</v>
      </c>
      <c r="F64" s="11">
        <f t="shared" si="89"/>
        <v>0</v>
      </c>
      <c r="G64" s="11">
        <f t="shared" si="86"/>
        <v>0</v>
      </c>
      <c r="H64" s="11">
        <f t="shared" si="90"/>
        <v>7881.8</v>
      </c>
      <c r="I64" s="11">
        <f t="shared" si="87"/>
        <v>0</v>
      </c>
      <c r="J64" s="12">
        <f t="shared" si="91"/>
        <v>787.5</v>
      </c>
      <c r="K64" s="21">
        <v>0</v>
      </c>
      <c r="L64" s="21">
        <v>0</v>
      </c>
      <c r="M64" s="29">
        <v>787.5</v>
      </c>
      <c r="N64" s="21">
        <v>0</v>
      </c>
      <c r="O64" s="12">
        <f t="shared" si="92"/>
        <v>450</v>
      </c>
      <c r="P64" s="21">
        <v>0</v>
      </c>
      <c r="Q64" s="21">
        <v>0</v>
      </c>
      <c r="R64" s="50">
        <f>634.9-184.9</f>
        <v>450</v>
      </c>
      <c r="S64" s="21">
        <v>0</v>
      </c>
      <c r="T64" s="12">
        <f t="shared" si="93"/>
        <v>1083.2</v>
      </c>
      <c r="U64" s="21">
        <v>0</v>
      </c>
      <c r="V64" s="21">
        <v>0</v>
      </c>
      <c r="W64" s="50">
        <v>1083.2</v>
      </c>
      <c r="X64" s="21">
        <v>0</v>
      </c>
      <c r="Y64" s="12">
        <f t="shared" si="94"/>
        <v>746.6</v>
      </c>
      <c r="Z64" s="21">
        <v>0</v>
      </c>
      <c r="AA64" s="64">
        <v>0</v>
      </c>
      <c r="AB64" s="79">
        <v>746.6</v>
      </c>
      <c r="AC64" s="66">
        <v>0</v>
      </c>
      <c r="AD64" s="12">
        <f t="shared" si="95"/>
        <v>776.5</v>
      </c>
      <c r="AE64" s="21">
        <v>0</v>
      </c>
      <c r="AF64" s="64">
        <v>0</v>
      </c>
      <c r="AG64" s="71">
        <v>776.5</v>
      </c>
      <c r="AH64" s="66">
        <v>0</v>
      </c>
      <c r="AI64" s="12">
        <f t="shared" si="96"/>
        <v>807.6</v>
      </c>
      <c r="AJ64" s="21">
        <v>0</v>
      </c>
      <c r="AK64" s="64">
        <v>0</v>
      </c>
      <c r="AL64" s="71">
        <v>807.6</v>
      </c>
      <c r="AM64" s="66">
        <v>0</v>
      </c>
      <c r="AN64" s="12">
        <f t="shared" si="97"/>
        <v>807.6</v>
      </c>
      <c r="AO64" s="21">
        <v>0</v>
      </c>
      <c r="AP64" s="21">
        <v>0</v>
      </c>
      <c r="AQ64" s="71">
        <v>807.6</v>
      </c>
      <c r="AR64" s="21">
        <v>0</v>
      </c>
      <c r="AS64" s="12">
        <f t="shared" si="98"/>
        <v>807.6</v>
      </c>
      <c r="AT64" s="21">
        <v>0</v>
      </c>
      <c r="AU64" s="21">
        <v>0</v>
      </c>
      <c r="AV64" s="71">
        <v>807.6</v>
      </c>
      <c r="AW64" s="21">
        <v>0</v>
      </c>
      <c r="AX64" s="12">
        <f t="shared" si="99"/>
        <v>807.6</v>
      </c>
      <c r="AY64" s="21">
        <v>0</v>
      </c>
      <c r="AZ64" s="21">
        <v>0</v>
      </c>
      <c r="BA64" s="71">
        <v>807.6</v>
      </c>
      <c r="BB64" s="21">
        <v>0</v>
      </c>
      <c r="BC64" s="12">
        <f t="shared" si="100"/>
        <v>807.6</v>
      </c>
      <c r="BD64" s="21">
        <v>0</v>
      </c>
      <c r="BE64" s="21">
        <v>0</v>
      </c>
      <c r="BF64" s="71">
        <v>807.6</v>
      </c>
      <c r="BG64" s="21">
        <v>0</v>
      </c>
    </row>
    <row r="65" spans="1:59" ht="31.5" x14ac:dyDescent="0.25">
      <c r="A65" s="10" t="s">
        <v>89</v>
      </c>
      <c r="B65" s="28" t="s">
        <v>213</v>
      </c>
      <c r="C65" s="17" t="s">
        <v>21</v>
      </c>
      <c r="D65" s="17" t="s">
        <v>31</v>
      </c>
      <c r="E65" s="11">
        <f t="shared" ref="E65:I69" si="101">J65+O65+T65+Y65+AD65+AI65+AN65+AS65+AX65+BC65</f>
        <v>25212.6</v>
      </c>
      <c r="F65" s="11">
        <f t="shared" si="101"/>
        <v>0</v>
      </c>
      <c r="G65" s="11">
        <f t="shared" si="101"/>
        <v>0</v>
      </c>
      <c r="H65" s="11">
        <f t="shared" si="101"/>
        <v>25212.6</v>
      </c>
      <c r="I65" s="11">
        <f t="shared" si="101"/>
        <v>0</v>
      </c>
      <c r="J65" s="12">
        <f>M65</f>
        <v>1775.9</v>
      </c>
      <c r="K65" s="21">
        <v>0</v>
      </c>
      <c r="L65" s="21">
        <v>0</v>
      </c>
      <c r="M65" s="29">
        <f>2574.5-798.6</f>
        <v>1775.9</v>
      </c>
      <c r="N65" s="21">
        <v>0</v>
      </c>
      <c r="O65" s="12">
        <f>R65</f>
        <v>1818.3</v>
      </c>
      <c r="P65" s="21">
        <v>0</v>
      </c>
      <c r="Q65" s="21">
        <v>0</v>
      </c>
      <c r="R65" s="50">
        <f>1968.3-150</f>
        <v>1818.3</v>
      </c>
      <c r="S65" s="21">
        <v>0</v>
      </c>
      <c r="T65" s="12">
        <f t="shared" si="93"/>
        <v>2390.4</v>
      </c>
      <c r="U65" s="21">
        <v>0</v>
      </c>
      <c r="V65" s="21">
        <v>0</v>
      </c>
      <c r="W65" s="50">
        <v>2390.4</v>
      </c>
      <c r="X65" s="21">
        <v>0</v>
      </c>
      <c r="Y65" s="12">
        <f t="shared" si="94"/>
        <v>2581.6</v>
      </c>
      <c r="Z65" s="21">
        <v>0</v>
      </c>
      <c r="AA65" s="64">
        <v>0</v>
      </c>
      <c r="AB65" s="69">
        <v>2581.6</v>
      </c>
      <c r="AC65" s="66">
        <v>0</v>
      </c>
      <c r="AD65" s="12">
        <f t="shared" si="95"/>
        <v>2684.9</v>
      </c>
      <c r="AE65" s="21">
        <v>0</v>
      </c>
      <c r="AF65" s="64">
        <v>0</v>
      </c>
      <c r="AG65" s="71">
        <v>2684.9</v>
      </c>
      <c r="AH65" s="66">
        <v>0</v>
      </c>
      <c r="AI65" s="12">
        <f t="shared" si="96"/>
        <v>2792.3</v>
      </c>
      <c r="AJ65" s="21">
        <v>0</v>
      </c>
      <c r="AK65" s="64">
        <v>0</v>
      </c>
      <c r="AL65" s="71">
        <v>2792.3</v>
      </c>
      <c r="AM65" s="66">
        <v>0</v>
      </c>
      <c r="AN65" s="12">
        <f t="shared" si="97"/>
        <v>2792.3</v>
      </c>
      <c r="AO65" s="21">
        <v>0</v>
      </c>
      <c r="AP65" s="21">
        <v>0</v>
      </c>
      <c r="AQ65" s="71">
        <v>2792.3</v>
      </c>
      <c r="AR65" s="21">
        <v>0</v>
      </c>
      <c r="AS65" s="12">
        <f t="shared" si="98"/>
        <v>2792.3</v>
      </c>
      <c r="AT65" s="21">
        <v>0</v>
      </c>
      <c r="AU65" s="21">
        <v>0</v>
      </c>
      <c r="AV65" s="71">
        <v>2792.3</v>
      </c>
      <c r="AW65" s="21">
        <v>0</v>
      </c>
      <c r="AX65" s="12">
        <f t="shared" si="99"/>
        <v>2792.3</v>
      </c>
      <c r="AY65" s="21">
        <v>0</v>
      </c>
      <c r="AZ65" s="21">
        <v>0</v>
      </c>
      <c r="BA65" s="71">
        <v>2792.3</v>
      </c>
      <c r="BB65" s="21">
        <v>0</v>
      </c>
      <c r="BC65" s="12">
        <f t="shared" si="100"/>
        <v>2792.3</v>
      </c>
      <c r="BD65" s="21">
        <v>0</v>
      </c>
      <c r="BE65" s="21">
        <v>0</v>
      </c>
      <c r="BF65" s="71">
        <v>2792.3</v>
      </c>
      <c r="BG65" s="21">
        <v>0</v>
      </c>
    </row>
    <row r="66" spans="1:59" ht="31.5" x14ac:dyDescent="0.25">
      <c r="A66" s="10" t="s">
        <v>90</v>
      </c>
      <c r="B66" s="28" t="s">
        <v>204</v>
      </c>
      <c r="C66" s="17" t="s">
        <v>21</v>
      </c>
      <c r="D66" s="17" t="s">
        <v>31</v>
      </c>
      <c r="E66" s="11">
        <f t="shared" si="101"/>
        <v>24581</v>
      </c>
      <c r="F66" s="11">
        <f t="shared" si="101"/>
        <v>0</v>
      </c>
      <c r="G66" s="11">
        <f t="shared" si="101"/>
        <v>0</v>
      </c>
      <c r="H66" s="11">
        <f t="shared" si="101"/>
        <v>24581</v>
      </c>
      <c r="I66" s="11">
        <f t="shared" si="101"/>
        <v>0</v>
      </c>
      <c r="J66" s="12">
        <f>M66</f>
        <v>1369</v>
      </c>
      <c r="K66" s="21">
        <v>0</v>
      </c>
      <c r="L66" s="21">
        <v>0</v>
      </c>
      <c r="M66" s="29">
        <v>1369</v>
      </c>
      <c r="N66" s="21">
        <v>0</v>
      </c>
      <c r="O66" s="12">
        <f>R66</f>
        <v>2169.6999999999998</v>
      </c>
      <c r="P66" s="21">
        <v>0</v>
      </c>
      <c r="Q66" s="21">
        <v>0</v>
      </c>
      <c r="R66" s="50">
        <f>1460.3+709.4</f>
        <v>2169.6999999999998</v>
      </c>
      <c r="S66" s="21">
        <v>0</v>
      </c>
      <c r="T66" s="12">
        <f t="shared" si="93"/>
        <v>2195.1</v>
      </c>
      <c r="U66" s="21">
        <v>0</v>
      </c>
      <c r="V66" s="21">
        <v>0</v>
      </c>
      <c r="W66" s="50">
        <f>2881.4-686.3</f>
        <v>2195.1</v>
      </c>
      <c r="X66" s="21">
        <v>0</v>
      </c>
      <c r="Y66" s="12">
        <f t="shared" si="94"/>
        <v>2530.5</v>
      </c>
      <c r="Z66" s="21">
        <v>0</v>
      </c>
      <c r="AA66" s="64">
        <v>0</v>
      </c>
      <c r="AB66" s="69">
        <v>2530.5</v>
      </c>
      <c r="AC66" s="66">
        <v>0</v>
      </c>
      <c r="AD66" s="12">
        <f t="shared" si="95"/>
        <v>2631.7</v>
      </c>
      <c r="AE66" s="21">
        <v>0</v>
      </c>
      <c r="AF66" s="64">
        <v>0</v>
      </c>
      <c r="AG66" s="71">
        <v>2631.7</v>
      </c>
      <c r="AH66" s="66">
        <v>0</v>
      </c>
      <c r="AI66" s="12">
        <f t="shared" si="96"/>
        <v>2737</v>
      </c>
      <c r="AJ66" s="21">
        <v>0</v>
      </c>
      <c r="AK66" s="64">
        <v>0</v>
      </c>
      <c r="AL66" s="71">
        <v>2737</v>
      </c>
      <c r="AM66" s="66">
        <v>0</v>
      </c>
      <c r="AN66" s="12">
        <f t="shared" si="97"/>
        <v>2737</v>
      </c>
      <c r="AO66" s="21">
        <v>0</v>
      </c>
      <c r="AP66" s="21">
        <v>0</v>
      </c>
      <c r="AQ66" s="71">
        <v>2737</v>
      </c>
      <c r="AR66" s="21">
        <v>0</v>
      </c>
      <c r="AS66" s="12">
        <f t="shared" si="98"/>
        <v>2737</v>
      </c>
      <c r="AT66" s="21">
        <v>0</v>
      </c>
      <c r="AU66" s="21">
        <v>0</v>
      </c>
      <c r="AV66" s="71">
        <v>2737</v>
      </c>
      <c r="AW66" s="21">
        <v>0</v>
      </c>
      <c r="AX66" s="12">
        <f t="shared" si="99"/>
        <v>2737</v>
      </c>
      <c r="AY66" s="21">
        <v>0</v>
      </c>
      <c r="AZ66" s="21">
        <v>0</v>
      </c>
      <c r="BA66" s="71">
        <v>2737</v>
      </c>
      <c r="BB66" s="21">
        <v>0</v>
      </c>
      <c r="BC66" s="12">
        <f t="shared" si="100"/>
        <v>2737</v>
      </c>
      <c r="BD66" s="21">
        <v>0</v>
      </c>
      <c r="BE66" s="21">
        <v>0</v>
      </c>
      <c r="BF66" s="71">
        <v>2737</v>
      </c>
      <c r="BG66" s="21">
        <v>0</v>
      </c>
    </row>
    <row r="67" spans="1:59" ht="31.5" x14ac:dyDescent="0.25">
      <c r="A67" s="10" t="s">
        <v>91</v>
      </c>
      <c r="B67" s="28" t="s">
        <v>214</v>
      </c>
      <c r="C67" s="17" t="s">
        <v>21</v>
      </c>
      <c r="D67" s="17" t="s">
        <v>31</v>
      </c>
      <c r="E67" s="11">
        <f t="shared" si="101"/>
        <v>52113.599999999999</v>
      </c>
      <c r="F67" s="11">
        <f t="shared" si="101"/>
        <v>0</v>
      </c>
      <c r="G67" s="11">
        <f t="shared" si="101"/>
        <v>0</v>
      </c>
      <c r="H67" s="11">
        <f t="shared" si="101"/>
        <v>52113.599999999999</v>
      </c>
      <c r="I67" s="11">
        <f t="shared" si="101"/>
        <v>0</v>
      </c>
      <c r="J67" s="12">
        <f>M67</f>
        <v>5155</v>
      </c>
      <c r="K67" s="21">
        <v>0</v>
      </c>
      <c r="L67" s="21">
        <v>0</v>
      </c>
      <c r="M67" s="29">
        <v>5155</v>
      </c>
      <c r="N67" s="21">
        <v>0</v>
      </c>
      <c r="O67" s="12">
        <f>R67</f>
        <v>3045.1</v>
      </c>
      <c r="P67" s="21">
        <v>0</v>
      </c>
      <c r="Q67" s="21">
        <v>0</v>
      </c>
      <c r="R67" s="50">
        <f>5365.1-2000-320</f>
        <v>3045.1</v>
      </c>
      <c r="S67" s="21">
        <v>0</v>
      </c>
      <c r="T67" s="12">
        <f t="shared" si="93"/>
        <v>4054</v>
      </c>
      <c r="U67" s="21">
        <v>0</v>
      </c>
      <c r="V67" s="21">
        <v>0</v>
      </c>
      <c r="W67" s="50">
        <f>6102.3-2048.3</f>
        <v>4054</v>
      </c>
      <c r="X67" s="21">
        <v>0</v>
      </c>
      <c r="Y67" s="12">
        <f t="shared" si="94"/>
        <v>5351.7</v>
      </c>
      <c r="Z67" s="21">
        <v>0</v>
      </c>
      <c r="AA67" s="64">
        <v>0</v>
      </c>
      <c r="AB67" s="69">
        <v>5351.7</v>
      </c>
      <c r="AC67" s="66">
        <v>0</v>
      </c>
      <c r="AD67" s="12">
        <f t="shared" si="95"/>
        <v>5565.8</v>
      </c>
      <c r="AE67" s="21">
        <v>0</v>
      </c>
      <c r="AF67" s="64">
        <v>0</v>
      </c>
      <c r="AG67" s="71">
        <v>5565.8</v>
      </c>
      <c r="AH67" s="66">
        <v>0</v>
      </c>
      <c r="AI67" s="12">
        <f t="shared" si="96"/>
        <v>5788.4</v>
      </c>
      <c r="AJ67" s="21">
        <v>0</v>
      </c>
      <c r="AK67" s="64">
        <v>0</v>
      </c>
      <c r="AL67" s="71">
        <v>5788.4</v>
      </c>
      <c r="AM67" s="66">
        <v>0</v>
      </c>
      <c r="AN67" s="12">
        <f t="shared" si="97"/>
        <v>5788.4</v>
      </c>
      <c r="AO67" s="21">
        <v>0</v>
      </c>
      <c r="AP67" s="21">
        <v>0</v>
      </c>
      <c r="AQ67" s="71">
        <v>5788.4</v>
      </c>
      <c r="AR67" s="21">
        <v>0</v>
      </c>
      <c r="AS67" s="12">
        <f t="shared" si="98"/>
        <v>5788.4</v>
      </c>
      <c r="AT67" s="21">
        <v>0</v>
      </c>
      <c r="AU67" s="21">
        <v>0</v>
      </c>
      <c r="AV67" s="71">
        <v>5788.4</v>
      </c>
      <c r="AW67" s="21">
        <v>0</v>
      </c>
      <c r="AX67" s="12">
        <f t="shared" si="99"/>
        <v>5788.4</v>
      </c>
      <c r="AY67" s="21">
        <v>0</v>
      </c>
      <c r="AZ67" s="21">
        <v>0</v>
      </c>
      <c r="BA67" s="71">
        <v>5788.4</v>
      </c>
      <c r="BB67" s="21">
        <v>0</v>
      </c>
      <c r="BC67" s="12">
        <f t="shared" si="100"/>
        <v>5788.4</v>
      </c>
      <c r="BD67" s="21">
        <v>0</v>
      </c>
      <c r="BE67" s="21">
        <v>0</v>
      </c>
      <c r="BF67" s="71">
        <v>5788.4</v>
      </c>
      <c r="BG67" s="21">
        <v>0</v>
      </c>
    </row>
    <row r="68" spans="1:59" ht="31.5" x14ac:dyDescent="0.25">
      <c r="A68" s="10" t="s">
        <v>92</v>
      </c>
      <c r="B68" s="28" t="s">
        <v>215</v>
      </c>
      <c r="C68" s="17" t="s">
        <v>21</v>
      </c>
      <c r="D68" s="17" t="s">
        <v>31</v>
      </c>
      <c r="E68" s="11">
        <f t="shared" si="101"/>
        <v>58042.2</v>
      </c>
      <c r="F68" s="11">
        <f t="shared" si="101"/>
        <v>0</v>
      </c>
      <c r="G68" s="11">
        <f t="shared" si="101"/>
        <v>0</v>
      </c>
      <c r="H68" s="11">
        <f t="shared" si="101"/>
        <v>58042.2</v>
      </c>
      <c r="I68" s="11">
        <f t="shared" si="101"/>
        <v>0</v>
      </c>
      <c r="J68" s="12">
        <f>M68</f>
        <v>3937.4</v>
      </c>
      <c r="K68" s="21">
        <v>0</v>
      </c>
      <c r="L68" s="21">
        <v>0</v>
      </c>
      <c r="M68" s="29">
        <v>3937.4</v>
      </c>
      <c r="N68" s="21">
        <v>0</v>
      </c>
      <c r="O68" s="12">
        <f>R68</f>
        <v>4218.3</v>
      </c>
      <c r="P68" s="21">
        <v>0</v>
      </c>
      <c r="Q68" s="21">
        <v>0</v>
      </c>
      <c r="R68" s="50">
        <f>4400-181.7</f>
        <v>4218.3</v>
      </c>
      <c r="S68" s="21">
        <v>0</v>
      </c>
      <c r="T68" s="12">
        <f t="shared" si="93"/>
        <v>6903.5</v>
      </c>
      <c r="U68" s="21">
        <v>0</v>
      </c>
      <c r="V68" s="21">
        <v>0</v>
      </c>
      <c r="W68" s="50">
        <f>5026.2+1877.3</f>
        <v>6903.5</v>
      </c>
      <c r="X68" s="21">
        <v>0</v>
      </c>
      <c r="Y68" s="12">
        <f t="shared" si="94"/>
        <v>5771.1</v>
      </c>
      <c r="Z68" s="21">
        <v>0</v>
      </c>
      <c r="AA68" s="64">
        <v>0</v>
      </c>
      <c r="AB68" s="69">
        <v>5771.1</v>
      </c>
      <c r="AC68" s="66">
        <v>0</v>
      </c>
      <c r="AD68" s="12">
        <f t="shared" si="95"/>
        <v>6001.9</v>
      </c>
      <c r="AE68" s="21">
        <v>0</v>
      </c>
      <c r="AF68" s="64">
        <v>0</v>
      </c>
      <c r="AG68" s="71">
        <v>6001.9</v>
      </c>
      <c r="AH68" s="66">
        <v>0</v>
      </c>
      <c r="AI68" s="12">
        <f t="shared" si="96"/>
        <v>6242</v>
      </c>
      <c r="AJ68" s="21">
        <v>0</v>
      </c>
      <c r="AK68" s="64">
        <v>0</v>
      </c>
      <c r="AL68" s="71">
        <v>6242</v>
      </c>
      <c r="AM68" s="66">
        <v>0</v>
      </c>
      <c r="AN68" s="12">
        <f t="shared" si="97"/>
        <v>6242</v>
      </c>
      <c r="AO68" s="21">
        <v>0</v>
      </c>
      <c r="AP68" s="21">
        <v>0</v>
      </c>
      <c r="AQ68" s="71">
        <v>6242</v>
      </c>
      <c r="AR68" s="21">
        <v>0</v>
      </c>
      <c r="AS68" s="12">
        <f t="shared" si="98"/>
        <v>6242</v>
      </c>
      <c r="AT68" s="21">
        <v>0</v>
      </c>
      <c r="AU68" s="21">
        <v>0</v>
      </c>
      <c r="AV68" s="71">
        <v>6242</v>
      </c>
      <c r="AW68" s="21">
        <v>0</v>
      </c>
      <c r="AX68" s="12">
        <f t="shared" si="99"/>
        <v>6242</v>
      </c>
      <c r="AY68" s="21">
        <v>0</v>
      </c>
      <c r="AZ68" s="21">
        <v>0</v>
      </c>
      <c r="BA68" s="71">
        <v>6242</v>
      </c>
      <c r="BB68" s="21">
        <v>0</v>
      </c>
      <c r="BC68" s="12">
        <f t="shared" si="100"/>
        <v>6242</v>
      </c>
      <c r="BD68" s="21">
        <v>0</v>
      </c>
      <c r="BE68" s="21">
        <v>0</v>
      </c>
      <c r="BF68" s="71">
        <v>6242</v>
      </c>
      <c r="BG68" s="21">
        <v>0</v>
      </c>
    </row>
    <row r="69" spans="1:59" ht="31.5" x14ac:dyDescent="0.25">
      <c r="A69" s="10" t="s">
        <v>93</v>
      </c>
      <c r="B69" s="28" t="s">
        <v>219</v>
      </c>
      <c r="C69" s="17" t="s">
        <v>21</v>
      </c>
      <c r="D69" s="17" t="s">
        <v>31</v>
      </c>
      <c r="E69" s="11">
        <f t="shared" si="101"/>
        <v>10495.1</v>
      </c>
      <c r="F69" s="11">
        <f t="shared" si="101"/>
        <v>0</v>
      </c>
      <c r="G69" s="11">
        <f t="shared" si="101"/>
        <v>0</v>
      </c>
      <c r="H69" s="11">
        <f t="shared" si="101"/>
        <v>10495.1</v>
      </c>
      <c r="I69" s="11">
        <f t="shared" si="101"/>
        <v>0</v>
      </c>
      <c r="J69" s="12">
        <f>M69</f>
        <v>804.9</v>
      </c>
      <c r="K69" s="21">
        <v>0</v>
      </c>
      <c r="L69" s="21">
        <v>0</v>
      </c>
      <c r="M69" s="29">
        <f>514.9+290</f>
        <v>804.9</v>
      </c>
      <c r="N69" s="21">
        <v>0</v>
      </c>
      <c r="O69" s="12">
        <f>R69</f>
        <v>755.6</v>
      </c>
      <c r="P69" s="21">
        <v>0</v>
      </c>
      <c r="Q69" s="21">
        <v>0</v>
      </c>
      <c r="R69" s="50">
        <f>755.6</f>
        <v>755.6</v>
      </c>
      <c r="S69" s="21">
        <v>0</v>
      </c>
      <c r="T69" s="12">
        <f t="shared" si="93"/>
        <v>1149.9000000000001</v>
      </c>
      <c r="U69" s="21">
        <v>0</v>
      </c>
      <c r="V69" s="21">
        <v>0</v>
      </c>
      <c r="W69" s="50">
        <f>1299.9-150</f>
        <v>1149.9000000000001</v>
      </c>
      <c r="X69" s="21">
        <v>0</v>
      </c>
      <c r="Y69" s="12">
        <f t="shared" si="94"/>
        <v>1045.2</v>
      </c>
      <c r="Z69" s="21">
        <v>0</v>
      </c>
      <c r="AA69" s="64">
        <v>0</v>
      </c>
      <c r="AB69" s="68">
        <v>1045.2</v>
      </c>
      <c r="AC69" s="66">
        <v>0</v>
      </c>
      <c r="AD69" s="12">
        <f t="shared" si="95"/>
        <v>1087</v>
      </c>
      <c r="AE69" s="21">
        <v>0</v>
      </c>
      <c r="AF69" s="64">
        <v>0</v>
      </c>
      <c r="AG69" s="70">
        <v>1087</v>
      </c>
      <c r="AH69" s="66">
        <v>0</v>
      </c>
      <c r="AI69" s="12">
        <f t="shared" si="96"/>
        <v>1130.5</v>
      </c>
      <c r="AJ69" s="21">
        <v>0</v>
      </c>
      <c r="AK69" s="64">
        <v>0</v>
      </c>
      <c r="AL69" s="70">
        <v>1130.5</v>
      </c>
      <c r="AM69" s="66">
        <v>0</v>
      </c>
      <c r="AN69" s="12">
        <f t="shared" si="97"/>
        <v>1130.5</v>
      </c>
      <c r="AO69" s="21">
        <v>0</v>
      </c>
      <c r="AP69" s="21">
        <v>0</v>
      </c>
      <c r="AQ69" s="70">
        <v>1130.5</v>
      </c>
      <c r="AR69" s="21">
        <v>0</v>
      </c>
      <c r="AS69" s="12">
        <f t="shared" si="98"/>
        <v>1130.5</v>
      </c>
      <c r="AT69" s="21">
        <v>0</v>
      </c>
      <c r="AU69" s="21">
        <v>0</v>
      </c>
      <c r="AV69" s="70">
        <v>1130.5</v>
      </c>
      <c r="AW69" s="21">
        <v>0</v>
      </c>
      <c r="AX69" s="12">
        <f t="shared" si="99"/>
        <v>1130.5</v>
      </c>
      <c r="AY69" s="21">
        <v>0</v>
      </c>
      <c r="AZ69" s="21">
        <v>0</v>
      </c>
      <c r="BA69" s="70">
        <v>1130.5</v>
      </c>
      <c r="BB69" s="21">
        <v>0</v>
      </c>
      <c r="BC69" s="12">
        <f t="shared" si="100"/>
        <v>1130.5</v>
      </c>
      <c r="BD69" s="21">
        <v>0</v>
      </c>
      <c r="BE69" s="21">
        <v>0</v>
      </c>
      <c r="BF69" s="70">
        <v>1130.5</v>
      </c>
      <c r="BG69" s="21">
        <v>0</v>
      </c>
    </row>
    <row r="70" spans="1:59" ht="31.5" x14ac:dyDescent="0.25">
      <c r="A70" s="10" t="s">
        <v>94</v>
      </c>
      <c r="B70" s="28" t="s">
        <v>205</v>
      </c>
      <c r="C70" s="17" t="s">
        <v>21</v>
      </c>
      <c r="D70" s="17" t="s">
        <v>31</v>
      </c>
      <c r="E70" s="11">
        <f t="shared" si="88"/>
        <v>10678.6</v>
      </c>
      <c r="F70" s="11">
        <f t="shared" si="89"/>
        <v>0</v>
      </c>
      <c r="G70" s="11">
        <f t="shared" si="86"/>
        <v>0</v>
      </c>
      <c r="H70" s="11">
        <f t="shared" si="90"/>
        <v>10678.6</v>
      </c>
      <c r="I70" s="11">
        <f t="shared" si="87"/>
        <v>0</v>
      </c>
      <c r="J70" s="12">
        <f t="shared" si="91"/>
        <v>1011.8</v>
      </c>
      <c r="K70" s="21">
        <v>0</v>
      </c>
      <c r="L70" s="21">
        <v>0</v>
      </c>
      <c r="M70" s="29">
        <v>1011.8</v>
      </c>
      <c r="N70" s="21">
        <v>0</v>
      </c>
      <c r="O70" s="12">
        <f t="shared" si="92"/>
        <v>948.8</v>
      </c>
      <c r="P70" s="21">
        <v>0</v>
      </c>
      <c r="Q70" s="21">
        <v>0</v>
      </c>
      <c r="R70" s="50">
        <v>948.8</v>
      </c>
      <c r="S70" s="21">
        <v>0</v>
      </c>
      <c r="T70" s="12">
        <f t="shared" si="93"/>
        <v>1020</v>
      </c>
      <c r="U70" s="21">
        <v>0</v>
      </c>
      <c r="V70" s="21">
        <v>0</v>
      </c>
      <c r="W70" s="50">
        <v>1020</v>
      </c>
      <c r="X70" s="21">
        <v>0</v>
      </c>
      <c r="Y70" s="12">
        <f t="shared" si="94"/>
        <v>1033.5999999999999</v>
      </c>
      <c r="Z70" s="21">
        <v>0</v>
      </c>
      <c r="AA70" s="64">
        <v>0</v>
      </c>
      <c r="AB70" s="69">
        <v>1033.5999999999999</v>
      </c>
      <c r="AC70" s="66">
        <v>0</v>
      </c>
      <c r="AD70" s="12">
        <f t="shared" si="95"/>
        <v>1074.9000000000001</v>
      </c>
      <c r="AE70" s="21">
        <v>0</v>
      </c>
      <c r="AF70" s="64">
        <v>0</v>
      </c>
      <c r="AG70" s="71">
        <v>1074.9000000000001</v>
      </c>
      <c r="AH70" s="66">
        <v>0</v>
      </c>
      <c r="AI70" s="12">
        <f t="shared" si="96"/>
        <v>1117.9000000000001</v>
      </c>
      <c r="AJ70" s="21">
        <v>0</v>
      </c>
      <c r="AK70" s="64">
        <v>0</v>
      </c>
      <c r="AL70" s="71">
        <v>1117.9000000000001</v>
      </c>
      <c r="AM70" s="66">
        <v>0</v>
      </c>
      <c r="AN70" s="12">
        <f t="shared" si="97"/>
        <v>1117.9000000000001</v>
      </c>
      <c r="AO70" s="21">
        <v>0</v>
      </c>
      <c r="AP70" s="21">
        <v>0</v>
      </c>
      <c r="AQ70" s="71">
        <v>1117.9000000000001</v>
      </c>
      <c r="AR70" s="21">
        <v>0</v>
      </c>
      <c r="AS70" s="12">
        <f t="shared" si="98"/>
        <v>1117.9000000000001</v>
      </c>
      <c r="AT70" s="21">
        <v>0</v>
      </c>
      <c r="AU70" s="21">
        <v>0</v>
      </c>
      <c r="AV70" s="71">
        <v>1117.9000000000001</v>
      </c>
      <c r="AW70" s="21">
        <v>0</v>
      </c>
      <c r="AX70" s="12">
        <f t="shared" si="99"/>
        <v>1117.9000000000001</v>
      </c>
      <c r="AY70" s="21">
        <v>0</v>
      </c>
      <c r="AZ70" s="21">
        <v>0</v>
      </c>
      <c r="BA70" s="71">
        <v>1117.9000000000001</v>
      </c>
      <c r="BB70" s="21">
        <v>0</v>
      </c>
      <c r="BC70" s="12">
        <f t="shared" si="100"/>
        <v>1117.9000000000001</v>
      </c>
      <c r="BD70" s="21">
        <v>0</v>
      </c>
      <c r="BE70" s="21">
        <v>0</v>
      </c>
      <c r="BF70" s="71">
        <v>1117.9000000000001</v>
      </c>
      <c r="BG70" s="21">
        <v>0</v>
      </c>
    </row>
    <row r="71" spans="1:59" ht="31.5" x14ac:dyDescent="0.25">
      <c r="A71" s="10" t="s">
        <v>95</v>
      </c>
      <c r="B71" s="28" t="s">
        <v>206</v>
      </c>
      <c r="C71" s="17" t="s">
        <v>21</v>
      </c>
      <c r="D71" s="17" t="s">
        <v>31</v>
      </c>
      <c r="E71" s="11">
        <f t="shared" si="88"/>
        <v>43622.1</v>
      </c>
      <c r="F71" s="11">
        <f t="shared" si="89"/>
        <v>0</v>
      </c>
      <c r="G71" s="11">
        <f t="shared" si="86"/>
        <v>0</v>
      </c>
      <c r="H71" s="11">
        <f t="shared" si="90"/>
        <v>43622.1</v>
      </c>
      <c r="I71" s="11">
        <f t="shared" si="87"/>
        <v>0</v>
      </c>
      <c r="J71" s="12">
        <f t="shared" si="91"/>
        <v>3199.6</v>
      </c>
      <c r="K71" s="21">
        <v>0</v>
      </c>
      <c r="L71" s="21">
        <v>0</v>
      </c>
      <c r="M71" s="29">
        <f>3567.9-368.3</f>
        <v>3199.6</v>
      </c>
      <c r="N71" s="21">
        <v>0</v>
      </c>
      <c r="O71" s="12">
        <f t="shared" si="92"/>
        <v>3250.8</v>
      </c>
      <c r="P71" s="21">
        <v>0</v>
      </c>
      <c r="Q71" s="21">
        <v>0</v>
      </c>
      <c r="R71" s="50">
        <f>3650.8-400</f>
        <v>3250.8</v>
      </c>
      <c r="S71" s="21">
        <v>0</v>
      </c>
      <c r="T71" s="12">
        <f t="shared" si="93"/>
        <v>4101.8999999999996</v>
      </c>
      <c r="U71" s="21">
        <v>0</v>
      </c>
      <c r="V71" s="21">
        <v>0</v>
      </c>
      <c r="W71" s="50">
        <v>4101.8999999999996</v>
      </c>
      <c r="X71" s="21">
        <v>0</v>
      </c>
      <c r="Y71" s="12">
        <f t="shared" si="94"/>
        <v>4440.1000000000004</v>
      </c>
      <c r="Z71" s="21">
        <v>0</v>
      </c>
      <c r="AA71" s="64">
        <v>0</v>
      </c>
      <c r="AB71" s="69">
        <v>4440.1000000000004</v>
      </c>
      <c r="AC71" s="66">
        <v>0</v>
      </c>
      <c r="AD71" s="12">
        <f t="shared" si="95"/>
        <v>4617.7</v>
      </c>
      <c r="AE71" s="21">
        <v>0</v>
      </c>
      <c r="AF71" s="64">
        <v>0</v>
      </c>
      <c r="AG71" s="71">
        <v>4617.7</v>
      </c>
      <c r="AH71" s="66">
        <v>0</v>
      </c>
      <c r="AI71" s="12">
        <f t="shared" si="96"/>
        <v>4802.3999999999996</v>
      </c>
      <c r="AJ71" s="21">
        <v>0</v>
      </c>
      <c r="AK71" s="64">
        <v>0</v>
      </c>
      <c r="AL71" s="71">
        <v>4802.3999999999996</v>
      </c>
      <c r="AM71" s="66">
        <v>0</v>
      </c>
      <c r="AN71" s="12">
        <f t="shared" si="97"/>
        <v>4802.3999999999996</v>
      </c>
      <c r="AO71" s="21">
        <v>0</v>
      </c>
      <c r="AP71" s="21">
        <v>0</v>
      </c>
      <c r="AQ71" s="71">
        <v>4802.3999999999996</v>
      </c>
      <c r="AR71" s="21">
        <v>0</v>
      </c>
      <c r="AS71" s="12">
        <f t="shared" si="98"/>
        <v>4802.3999999999996</v>
      </c>
      <c r="AT71" s="21">
        <v>0</v>
      </c>
      <c r="AU71" s="21">
        <v>0</v>
      </c>
      <c r="AV71" s="71">
        <v>4802.3999999999996</v>
      </c>
      <c r="AW71" s="21">
        <v>0</v>
      </c>
      <c r="AX71" s="12">
        <f t="shared" si="99"/>
        <v>4802.3999999999996</v>
      </c>
      <c r="AY71" s="21">
        <v>0</v>
      </c>
      <c r="AZ71" s="21">
        <v>0</v>
      </c>
      <c r="BA71" s="71">
        <v>4802.3999999999996</v>
      </c>
      <c r="BB71" s="21">
        <v>0</v>
      </c>
      <c r="BC71" s="12">
        <f t="shared" si="100"/>
        <v>4802.3999999999996</v>
      </c>
      <c r="BD71" s="21">
        <v>0</v>
      </c>
      <c r="BE71" s="21">
        <v>0</v>
      </c>
      <c r="BF71" s="71">
        <v>4802.3999999999996</v>
      </c>
      <c r="BG71" s="21">
        <v>0</v>
      </c>
    </row>
    <row r="72" spans="1:59" ht="31.5" x14ac:dyDescent="0.25">
      <c r="A72" s="10" t="s">
        <v>96</v>
      </c>
      <c r="B72" s="28" t="s">
        <v>207</v>
      </c>
      <c r="C72" s="17" t="s">
        <v>21</v>
      </c>
      <c r="D72" s="17" t="s">
        <v>31</v>
      </c>
      <c r="E72" s="11">
        <f t="shared" si="88"/>
        <v>20804.2</v>
      </c>
      <c r="F72" s="11">
        <f t="shared" si="89"/>
        <v>0</v>
      </c>
      <c r="G72" s="11">
        <f t="shared" si="86"/>
        <v>0</v>
      </c>
      <c r="H72" s="11">
        <f t="shared" si="90"/>
        <v>20804.2</v>
      </c>
      <c r="I72" s="11">
        <f t="shared" si="87"/>
        <v>0</v>
      </c>
      <c r="J72" s="12">
        <f t="shared" si="91"/>
        <v>1251.0999999999999</v>
      </c>
      <c r="K72" s="21">
        <v>0</v>
      </c>
      <c r="L72" s="21">
        <v>0</v>
      </c>
      <c r="M72" s="29">
        <v>1251.0999999999999</v>
      </c>
      <c r="N72" s="21">
        <v>0</v>
      </c>
      <c r="O72" s="12">
        <f t="shared" si="92"/>
        <v>1351.1</v>
      </c>
      <c r="P72" s="21">
        <v>0</v>
      </c>
      <c r="Q72" s="21">
        <v>0</v>
      </c>
      <c r="R72" s="50">
        <v>1351.1</v>
      </c>
      <c r="S72" s="21">
        <v>0</v>
      </c>
      <c r="T72" s="12">
        <f t="shared" si="93"/>
        <v>2121.6</v>
      </c>
      <c r="U72" s="21">
        <v>0</v>
      </c>
      <c r="V72" s="21">
        <v>0</v>
      </c>
      <c r="W72" s="50">
        <f>1346.9+774.7</f>
        <v>2121.6</v>
      </c>
      <c r="X72" s="21">
        <v>0</v>
      </c>
      <c r="Y72" s="12">
        <f t="shared" si="94"/>
        <v>2159</v>
      </c>
      <c r="Z72" s="21">
        <v>0</v>
      </c>
      <c r="AA72" s="64">
        <v>0</v>
      </c>
      <c r="AB72" s="69">
        <v>2159</v>
      </c>
      <c r="AC72" s="66">
        <v>0</v>
      </c>
      <c r="AD72" s="12">
        <f t="shared" si="95"/>
        <v>2245.4</v>
      </c>
      <c r="AE72" s="21">
        <v>0</v>
      </c>
      <c r="AF72" s="64">
        <v>0</v>
      </c>
      <c r="AG72" s="71">
        <v>2245.4</v>
      </c>
      <c r="AH72" s="66">
        <v>0</v>
      </c>
      <c r="AI72" s="12">
        <f t="shared" si="96"/>
        <v>2335.1999999999998</v>
      </c>
      <c r="AJ72" s="21">
        <v>0</v>
      </c>
      <c r="AK72" s="64">
        <v>0</v>
      </c>
      <c r="AL72" s="71">
        <v>2335.1999999999998</v>
      </c>
      <c r="AM72" s="66">
        <v>0</v>
      </c>
      <c r="AN72" s="12">
        <f t="shared" si="97"/>
        <v>2335.1999999999998</v>
      </c>
      <c r="AO72" s="21">
        <v>0</v>
      </c>
      <c r="AP72" s="21">
        <v>0</v>
      </c>
      <c r="AQ72" s="71">
        <v>2335.1999999999998</v>
      </c>
      <c r="AR72" s="21">
        <v>0</v>
      </c>
      <c r="AS72" s="12">
        <f t="shared" si="98"/>
        <v>2335.1999999999998</v>
      </c>
      <c r="AT72" s="21">
        <v>0</v>
      </c>
      <c r="AU72" s="21">
        <v>0</v>
      </c>
      <c r="AV72" s="71">
        <v>2335.1999999999998</v>
      </c>
      <c r="AW72" s="21">
        <v>0</v>
      </c>
      <c r="AX72" s="12">
        <f t="shared" si="99"/>
        <v>2335.1999999999998</v>
      </c>
      <c r="AY72" s="21">
        <v>0</v>
      </c>
      <c r="AZ72" s="21">
        <v>0</v>
      </c>
      <c r="BA72" s="71">
        <v>2335.1999999999998</v>
      </c>
      <c r="BB72" s="21">
        <v>0</v>
      </c>
      <c r="BC72" s="12">
        <f t="shared" si="100"/>
        <v>2335.1999999999998</v>
      </c>
      <c r="BD72" s="21">
        <v>0</v>
      </c>
      <c r="BE72" s="21">
        <v>0</v>
      </c>
      <c r="BF72" s="71">
        <v>2335.1999999999998</v>
      </c>
      <c r="BG72" s="21">
        <v>0</v>
      </c>
    </row>
    <row r="73" spans="1:59" ht="31.5" x14ac:dyDescent="0.25">
      <c r="A73" s="10" t="s">
        <v>97</v>
      </c>
      <c r="B73" s="28" t="s">
        <v>208</v>
      </c>
      <c r="C73" s="17" t="s">
        <v>21</v>
      </c>
      <c r="D73" s="17" t="s">
        <v>31</v>
      </c>
      <c r="E73" s="11">
        <f t="shared" si="88"/>
        <v>42901.3</v>
      </c>
      <c r="F73" s="11">
        <f t="shared" si="89"/>
        <v>0</v>
      </c>
      <c r="G73" s="11">
        <f t="shared" si="86"/>
        <v>0</v>
      </c>
      <c r="H73" s="11">
        <f t="shared" si="90"/>
        <v>42901.3</v>
      </c>
      <c r="I73" s="11">
        <f t="shared" si="87"/>
        <v>0</v>
      </c>
      <c r="J73" s="12">
        <f t="shared" si="91"/>
        <v>2980.3</v>
      </c>
      <c r="K73" s="21">
        <v>0</v>
      </c>
      <c r="L73" s="21">
        <v>0</v>
      </c>
      <c r="M73" s="29">
        <v>2980.3</v>
      </c>
      <c r="N73" s="21">
        <v>0</v>
      </c>
      <c r="O73" s="12">
        <f t="shared" si="92"/>
        <v>3193.7</v>
      </c>
      <c r="P73" s="21">
        <v>0</v>
      </c>
      <c r="Q73" s="21">
        <v>0</v>
      </c>
      <c r="R73" s="50">
        <v>3193.7</v>
      </c>
      <c r="S73" s="21">
        <v>0</v>
      </c>
      <c r="T73" s="12">
        <f t="shared" si="93"/>
        <v>3950.2</v>
      </c>
      <c r="U73" s="21">
        <v>0</v>
      </c>
      <c r="V73" s="21">
        <v>0</v>
      </c>
      <c r="W73" s="50">
        <v>3950.2</v>
      </c>
      <c r="X73" s="21">
        <v>0</v>
      </c>
      <c r="Y73" s="12">
        <f t="shared" si="94"/>
        <v>4400.8</v>
      </c>
      <c r="Z73" s="21">
        <v>0</v>
      </c>
      <c r="AA73" s="64">
        <v>0</v>
      </c>
      <c r="AB73" s="69">
        <v>4400.8</v>
      </c>
      <c r="AC73" s="66">
        <v>0</v>
      </c>
      <c r="AD73" s="12">
        <f t="shared" si="95"/>
        <v>4576.8</v>
      </c>
      <c r="AE73" s="21">
        <v>0</v>
      </c>
      <c r="AF73" s="64">
        <v>0</v>
      </c>
      <c r="AG73" s="71">
        <v>4576.8</v>
      </c>
      <c r="AH73" s="66">
        <v>0</v>
      </c>
      <c r="AI73" s="12">
        <f t="shared" si="96"/>
        <v>4759.8999999999996</v>
      </c>
      <c r="AJ73" s="21">
        <v>0</v>
      </c>
      <c r="AK73" s="64">
        <v>0</v>
      </c>
      <c r="AL73" s="71">
        <v>4759.8999999999996</v>
      </c>
      <c r="AM73" s="66">
        <v>0</v>
      </c>
      <c r="AN73" s="12">
        <f t="shared" si="97"/>
        <v>4759.8999999999996</v>
      </c>
      <c r="AO73" s="21">
        <v>0</v>
      </c>
      <c r="AP73" s="21">
        <v>0</v>
      </c>
      <c r="AQ73" s="71">
        <v>4759.8999999999996</v>
      </c>
      <c r="AR73" s="21">
        <v>0</v>
      </c>
      <c r="AS73" s="12">
        <f t="shared" si="98"/>
        <v>4759.8999999999996</v>
      </c>
      <c r="AT73" s="21">
        <v>0</v>
      </c>
      <c r="AU73" s="21">
        <v>0</v>
      </c>
      <c r="AV73" s="71">
        <v>4759.8999999999996</v>
      </c>
      <c r="AW73" s="21">
        <v>0</v>
      </c>
      <c r="AX73" s="12">
        <f t="shared" si="99"/>
        <v>4759.8999999999996</v>
      </c>
      <c r="AY73" s="21">
        <v>0</v>
      </c>
      <c r="AZ73" s="21">
        <v>0</v>
      </c>
      <c r="BA73" s="71">
        <v>4759.8999999999996</v>
      </c>
      <c r="BB73" s="21">
        <v>0</v>
      </c>
      <c r="BC73" s="12">
        <f t="shared" si="100"/>
        <v>4759.8999999999996</v>
      </c>
      <c r="BD73" s="21">
        <v>0</v>
      </c>
      <c r="BE73" s="21">
        <v>0</v>
      </c>
      <c r="BF73" s="71">
        <v>4759.8999999999996</v>
      </c>
      <c r="BG73" s="21">
        <v>0</v>
      </c>
    </row>
    <row r="74" spans="1:59" ht="31.5" x14ac:dyDescent="0.25">
      <c r="A74" s="10" t="s">
        <v>98</v>
      </c>
      <c r="B74" s="28" t="s">
        <v>209</v>
      </c>
      <c r="C74" s="17" t="s">
        <v>21</v>
      </c>
      <c r="D74" s="17" t="s">
        <v>31</v>
      </c>
      <c r="E74" s="11">
        <f t="shared" si="88"/>
        <v>10633.5</v>
      </c>
      <c r="F74" s="11">
        <f t="shared" si="89"/>
        <v>0</v>
      </c>
      <c r="G74" s="11">
        <f t="shared" si="86"/>
        <v>0</v>
      </c>
      <c r="H74" s="11">
        <f t="shared" si="90"/>
        <v>10633.5</v>
      </c>
      <c r="I74" s="11">
        <f t="shared" si="87"/>
        <v>0</v>
      </c>
      <c r="J74" s="12">
        <f t="shared" si="91"/>
        <v>790.7</v>
      </c>
      <c r="K74" s="21">
        <v>0</v>
      </c>
      <c r="L74" s="21">
        <v>0</v>
      </c>
      <c r="M74" s="29">
        <f>1120.7-330</f>
        <v>790.7</v>
      </c>
      <c r="N74" s="21">
        <v>0</v>
      </c>
      <c r="O74" s="12">
        <f t="shared" si="92"/>
        <v>850.8</v>
      </c>
      <c r="P74" s="21">
        <v>0</v>
      </c>
      <c r="Q74" s="21">
        <v>0</v>
      </c>
      <c r="R74" s="50">
        <v>850.8</v>
      </c>
      <c r="S74" s="21">
        <v>0</v>
      </c>
      <c r="T74" s="12">
        <f t="shared" si="93"/>
        <v>1295.4000000000001</v>
      </c>
      <c r="U74" s="21">
        <v>0</v>
      </c>
      <c r="V74" s="21">
        <v>0</v>
      </c>
      <c r="W74" s="50">
        <f>974.9+320.5</f>
        <v>1295.4000000000001</v>
      </c>
      <c r="X74" s="21">
        <v>0</v>
      </c>
      <c r="Y74" s="12">
        <f t="shared" si="94"/>
        <v>1033.4000000000001</v>
      </c>
      <c r="Z74" s="21">
        <v>0</v>
      </c>
      <c r="AA74" s="64">
        <v>0</v>
      </c>
      <c r="AB74" s="69">
        <v>1033.4000000000001</v>
      </c>
      <c r="AC74" s="66">
        <v>0</v>
      </c>
      <c r="AD74" s="12">
        <f t="shared" si="95"/>
        <v>1074.7</v>
      </c>
      <c r="AE74" s="21">
        <v>0</v>
      </c>
      <c r="AF74" s="64">
        <v>0</v>
      </c>
      <c r="AG74" s="71">
        <v>1074.7</v>
      </c>
      <c r="AH74" s="66">
        <v>0</v>
      </c>
      <c r="AI74" s="12">
        <f t="shared" si="96"/>
        <v>1117.7</v>
      </c>
      <c r="AJ74" s="21">
        <v>0</v>
      </c>
      <c r="AK74" s="64">
        <v>0</v>
      </c>
      <c r="AL74" s="71">
        <v>1117.7</v>
      </c>
      <c r="AM74" s="66">
        <v>0</v>
      </c>
      <c r="AN74" s="12">
        <f t="shared" si="97"/>
        <v>1117.7</v>
      </c>
      <c r="AO74" s="21">
        <v>0</v>
      </c>
      <c r="AP74" s="21">
        <v>0</v>
      </c>
      <c r="AQ74" s="71">
        <v>1117.7</v>
      </c>
      <c r="AR74" s="21">
        <v>0</v>
      </c>
      <c r="AS74" s="12">
        <f t="shared" si="98"/>
        <v>1117.7</v>
      </c>
      <c r="AT74" s="21">
        <v>0</v>
      </c>
      <c r="AU74" s="21">
        <v>0</v>
      </c>
      <c r="AV74" s="71">
        <v>1117.7</v>
      </c>
      <c r="AW74" s="21">
        <v>0</v>
      </c>
      <c r="AX74" s="12">
        <f t="shared" si="99"/>
        <v>1117.7</v>
      </c>
      <c r="AY74" s="21">
        <v>0</v>
      </c>
      <c r="AZ74" s="21">
        <v>0</v>
      </c>
      <c r="BA74" s="71">
        <v>1117.7</v>
      </c>
      <c r="BB74" s="21">
        <v>0</v>
      </c>
      <c r="BC74" s="12">
        <f t="shared" si="100"/>
        <v>1117.7</v>
      </c>
      <c r="BD74" s="21">
        <v>0</v>
      </c>
      <c r="BE74" s="21">
        <v>0</v>
      </c>
      <c r="BF74" s="71">
        <v>1117.7</v>
      </c>
      <c r="BG74" s="21">
        <v>0</v>
      </c>
    </row>
    <row r="75" spans="1:59" ht="31.5" x14ac:dyDescent="0.25">
      <c r="A75" s="10" t="s">
        <v>99</v>
      </c>
      <c r="B75" s="28" t="s">
        <v>217</v>
      </c>
      <c r="C75" s="17" t="s">
        <v>21</v>
      </c>
      <c r="D75" s="17" t="s">
        <v>31</v>
      </c>
      <c r="E75" s="11">
        <f t="shared" ref="E75:I76" si="102">J75+O75+T75+Y75+AD75+AI75+AN75+AS75+AX75+BC75</f>
        <v>16346.3</v>
      </c>
      <c r="F75" s="11">
        <f t="shared" si="102"/>
        <v>0</v>
      </c>
      <c r="G75" s="11">
        <f t="shared" si="102"/>
        <v>0</v>
      </c>
      <c r="H75" s="11">
        <f t="shared" si="102"/>
        <v>16346.3</v>
      </c>
      <c r="I75" s="11">
        <f t="shared" si="102"/>
        <v>0</v>
      </c>
      <c r="J75" s="12">
        <f>M75</f>
        <v>1520.4</v>
      </c>
      <c r="K75" s="21">
        <v>0</v>
      </c>
      <c r="L75" s="21">
        <v>0</v>
      </c>
      <c r="M75" s="29">
        <f>1175.2+345.2</f>
        <v>1520.4</v>
      </c>
      <c r="N75" s="21">
        <v>0</v>
      </c>
      <c r="O75" s="12">
        <f>R75</f>
        <v>1105.2</v>
      </c>
      <c r="P75" s="21">
        <v>0</v>
      </c>
      <c r="Q75" s="21">
        <v>0</v>
      </c>
      <c r="R75" s="50">
        <f>1206.4-101.2</f>
        <v>1105.2</v>
      </c>
      <c r="S75" s="21">
        <v>0</v>
      </c>
      <c r="T75" s="12">
        <f t="shared" si="93"/>
        <v>1663.1</v>
      </c>
      <c r="U75" s="21">
        <v>0</v>
      </c>
      <c r="V75" s="21">
        <v>0</v>
      </c>
      <c r="W75" s="50">
        <f>1444.3+218.8</f>
        <v>1663.1</v>
      </c>
      <c r="X75" s="21">
        <v>0</v>
      </c>
      <c r="Y75" s="12">
        <f t="shared" si="94"/>
        <v>1618.9</v>
      </c>
      <c r="Z75" s="21">
        <v>0</v>
      </c>
      <c r="AA75" s="64">
        <v>0</v>
      </c>
      <c r="AB75" s="69">
        <v>1618.9</v>
      </c>
      <c r="AC75" s="66">
        <v>0</v>
      </c>
      <c r="AD75" s="12">
        <f t="shared" si="95"/>
        <v>1683.7</v>
      </c>
      <c r="AE75" s="21">
        <v>0</v>
      </c>
      <c r="AF75" s="64">
        <v>0</v>
      </c>
      <c r="AG75" s="71">
        <v>1683.7</v>
      </c>
      <c r="AH75" s="66">
        <v>0</v>
      </c>
      <c r="AI75" s="12">
        <f t="shared" si="96"/>
        <v>1751</v>
      </c>
      <c r="AJ75" s="21">
        <v>0</v>
      </c>
      <c r="AK75" s="64">
        <v>0</v>
      </c>
      <c r="AL75" s="71">
        <v>1751</v>
      </c>
      <c r="AM75" s="66">
        <v>0</v>
      </c>
      <c r="AN75" s="12">
        <f t="shared" si="97"/>
        <v>1751</v>
      </c>
      <c r="AO75" s="21">
        <v>0</v>
      </c>
      <c r="AP75" s="21">
        <v>0</v>
      </c>
      <c r="AQ75" s="71">
        <v>1751</v>
      </c>
      <c r="AR75" s="21">
        <v>0</v>
      </c>
      <c r="AS75" s="12">
        <f t="shared" si="98"/>
        <v>1751</v>
      </c>
      <c r="AT75" s="21">
        <v>0</v>
      </c>
      <c r="AU75" s="21">
        <v>0</v>
      </c>
      <c r="AV75" s="71">
        <v>1751</v>
      </c>
      <c r="AW75" s="21">
        <v>0</v>
      </c>
      <c r="AX75" s="12">
        <f t="shared" si="99"/>
        <v>1751</v>
      </c>
      <c r="AY75" s="21">
        <v>0</v>
      </c>
      <c r="AZ75" s="21">
        <v>0</v>
      </c>
      <c r="BA75" s="71">
        <v>1751</v>
      </c>
      <c r="BB75" s="21">
        <v>0</v>
      </c>
      <c r="BC75" s="12">
        <f t="shared" si="100"/>
        <v>1751</v>
      </c>
      <c r="BD75" s="21">
        <v>0</v>
      </c>
      <c r="BE75" s="21">
        <v>0</v>
      </c>
      <c r="BF75" s="71">
        <v>1751</v>
      </c>
      <c r="BG75" s="21">
        <v>0</v>
      </c>
    </row>
    <row r="76" spans="1:59" ht="31.5" x14ac:dyDescent="0.25">
      <c r="A76" s="10" t="s">
        <v>100</v>
      </c>
      <c r="B76" s="28" t="s">
        <v>218</v>
      </c>
      <c r="C76" s="17" t="s">
        <v>21</v>
      </c>
      <c r="D76" s="17" t="s">
        <v>31</v>
      </c>
      <c r="E76" s="11">
        <f t="shared" si="102"/>
        <v>33403.300000000003</v>
      </c>
      <c r="F76" s="11">
        <f t="shared" si="102"/>
        <v>0</v>
      </c>
      <c r="G76" s="11">
        <f t="shared" si="102"/>
        <v>0</v>
      </c>
      <c r="H76" s="11">
        <f t="shared" si="102"/>
        <v>33403.300000000003</v>
      </c>
      <c r="I76" s="11">
        <f t="shared" si="102"/>
        <v>0</v>
      </c>
      <c r="J76" s="12">
        <f>M76</f>
        <v>2096.4</v>
      </c>
      <c r="K76" s="21">
        <v>0</v>
      </c>
      <c r="L76" s="21">
        <v>0</v>
      </c>
      <c r="M76" s="29">
        <f>2968.2-871.8</f>
        <v>2096.4</v>
      </c>
      <c r="N76" s="21">
        <v>0</v>
      </c>
      <c r="O76" s="12">
        <f>R76</f>
        <v>2145.6999999999998</v>
      </c>
      <c r="P76" s="21">
        <v>0</v>
      </c>
      <c r="Q76" s="21">
        <v>0</v>
      </c>
      <c r="R76" s="50">
        <f>2285.7-140</f>
        <v>2145.6999999999998</v>
      </c>
      <c r="S76" s="21">
        <v>0</v>
      </c>
      <c r="T76" s="12">
        <f t="shared" si="93"/>
        <v>3466.4</v>
      </c>
      <c r="U76" s="21">
        <v>0</v>
      </c>
      <c r="V76" s="21">
        <v>0</v>
      </c>
      <c r="W76" s="50">
        <f>2816.4+650</f>
        <v>3466.4</v>
      </c>
      <c r="X76" s="21">
        <v>0</v>
      </c>
      <c r="Y76" s="12">
        <f t="shared" si="94"/>
        <v>3449.9</v>
      </c>
      <c r="Z76" s="21">
        <v>0</v>
      </c>
      <c r="AA76" s="64">
        <v>0</v>
      </c>
      <c r="AB76" s="69">
        <v>3449.9</v>
      </c>
      <c r="AC76" s="66">
        <v>0</v>
      </c>
      <c r="AD76" s="12">
        <f t="shared" si="95"/>
        <v>3587.9</v>
      </c>
      <c r="AE76" s="21">
        <v>0</v>
      </c>
      <c r="AF76" s="64">
        <v>0</v>
      </c>
      <c r="AG76" s="71">
        <v>3587.9</v>
      </c>
      <c r="AH76" s="66">
        <v>0</v>
      </c>
      <c r="AI76" s="12">
        <f t="shared" si="96"/>
        <v>3731.4</v>
      </c>
      <c r="AJ76" s="21">
        <v>0</v>
      </c>
      <c r="AK76" s="64">
        <v>0</v>
      </c>
      <c r="AL76" s="71">
        <v>3731.4</v>
      </c>
      <c r="AM76" s="66">
        <v>0</v>
      </c>
      <c r="AN76" s="12">
        <f t="shared" si="97"/>
        <v>3731.4</v>
      </c>
      <c r="AO76" s="21">
        <v>0</v>
      </c>
      <c r="AP76" s="21">
        <v>0</v>
      </c>
      <c r="AQ76" s="71">
        <v>3731.4</v>
      </c>
      <c r="AR76" s="21">
        <v>0</v>
      </c>
      <c r="AS76" s="12">
        <f t="shared" si="98"/>
        <v>3731.4</v>
      </c>
      <c r="AT76" s="21">
        <v>0</v>
      </c>
      <c r="AU76" s="21">
        <v>0</v>
      </c>
      <c r="AV76" s="71">
        <v>3731.4</v>
      </c>
      <c r="AW76" s="21">
        <v>0</v>
      </c>
      <c r="AX76" s="12">
        <f t="shared" si="99"/>
        <v>3731.4</v>
      </c>
      <c r="AY76" s="21">
        <v>0</v>
      </c>
      <c r="AZ76" s="21">
        <v>0</v>
      </c>
      <c r="BA76" s="71">
        <v>3731.4</v>
      </c>
      <c r="BB76" s="21">
        <v>0</v>
      </c>
      <c r="BC76" s="12">
        <f t="shared" si="100"/>
        <v>3731.4</v>
      </c>
      <c r="BD76" s="21">
        <v>0</v>
      </c>
      <c r="BE76" s="21">
        <v>0</v>
      </c>
      <c r="BF76" s="71">
        <v>3731.4</v>
      </c>
      <c r="BG76" s="21">
        <v>0</v>
      </c>
    </row>
    <row r="77" spans="1:59" s="9" customFormat="1" ht="30" customHeight="1" x14ac:dyDescent="0.25">
      <c r="A77" s="61" t="s">
        <v>115</v>
      </c>
      <c r="B77" s="122" t="s">
        <v>116</v>
      </c>
      <c r="C77" s="122"/>
      <c r="D77" s="122"/>
      <c r="E77" s="8">
        <f>SUM(E78:E92)</f>
        <v>14206.5</v>
      </c>
      <c r="F77" s="8">
        <f t="shared" ref="F77:BG77" si="103">SUM(F78:F92)</f>
        <v>0</v>
      </c>
      <c r="G77" s="8">
        <f t="shared" si="103"/>
        <v>0</v>
      </c>
      <c r="H77" s="8">
        <f t="shared" si="103"/>
        <v>14206.5</v>
      </c>
      <c r="I77" s="8">
        <f t="shared" si="103"/>
        <v>0</v>
      </c>
      <c r="J77" s="8">
        <f t="shared" si="103"/>
        <v>4930.6000000000004</v>
      </c>
      <c r="K77" s="8">
        <f t="shared" si="103"/>
        <v>0</v>
      </c>
      <c r="L77" s="8">
        <f t="shared" si="103"/>
        <v>0</v>
      </c>
      <c r="M77" s="8">
        <f t="shared" si="103"/>
        <v>4930.6000000000004</v>
      </c>
      <c r="N77" s="8">
        <f t="shared" si="103"/>
        <v>0</v>
      </c>
      <c r="O77" s="8">
        <f t="shared" si="103"/>
        <v>4179.1000000000004</v>
      </c>
      <c r="P77" s="8">
        <f t="shared" si="103"/>
        <v>0</v>
      </c>
      <c r="Q77" s="8">
        <f t="shared" si="103"/>
        <v>0</v>
      </c>
      <c r="R77" s="8">
        <f t="shared" si="103"/>
        <v>4179.1000000000004</v>
      </c>
      <c r="S77" s="8">
        <f t="shared" si="103"/>
        <v>0</v>
      </c>
      <c r="T77" s="8">
        <f t="shared" si="103"/>
        <v>4138.8999999999996</v>
      </c>
      <c r="U77" s="8">
        <f t="shared" si="103"/>
        <v>0</v>
      </c>
      <c r="V77" s="8">
        <f t="shared" si="103"/>
        <v>0</v>
      </c>
      <c r="W77" s="8">
        <f t="shared" si="103"/>
        <v>4138.8999999999996</v>
      </c>
      <c r="X77" s="8">
        <f t="shared" si="103"/>
        <v>0</v>
      </c>
      <c r="Y77" s="8">
        <f t="shared" si="103"/>
        <v>957.9</v>
      </c>
      <c r="Z77" s="8">
        <f t="shared" si="103"/>
        <v>0</v>
      </c>
      <c r="AA77" s="8">
        <f t="shared" si="103"/>
        <v>0</v>
      </c>
      <c r="AB77" s="67">
        <f t="shared" si="103"/>
        <v>957.9</v>
      </c>
      <c r="AC77" s="8">
        <f t="shared" si="103"/>
        <v>0</v>
      </c>
      <c r="AD77" s="8">
        <f t="shared" si="103"/>
        <v>0</v>
      </c>
      <c r="AE77" s="8">
        <f t="shared" si="103"/>
        <v>0</v>
      </c>
      <c r="AF77" s="8">
        <f t="shared" si="103"/>
        <v>0</v>
      </c>
      <c r="AG77" s="67">
        <f t="shared" si="103"/>
        <v>0</v>
      </c>
      <c r="AH77" s="8">
        <f t="shared" si="103"/>
        <v>0</v>
      </c>
      <c r="AI77" s="8">
        <f t="shared" si="103"/>
        <v>0</v>
      </c>
      <c r="AJ77" s="8">
        <f t="shared" si="103"/>
        <v>0</v>
      </c>
      <c r="AK77" s="8">
        <f t="shared" si="103"/>
        <v>0</v>
      </c>
      <c r="AL77" s="67">
        <f t="shared" si="103"/>
        <v>0</v>
      </c>
      <c r="AM77" s="8">
        <f t="shared" si="103"/>
        <v>0</v>
      </c>
      <c r="AN77" s="8">
        <f t="shared" si="103"/>
        <v>0</v>
      </c>
      <c r="AO77" s="8">
        <f t="shared" si="103"/>
        <v>0</v>
      </c>
      <c r="AP77" s="8">
        <f t="shared" si="103"/>
        <v>0</v>
      </c>
      <c r="AQ77" s="8">
        <f t="shared" si="103"/>
        <v>0</v>
      </c>
      <c r="AR77" s="8">
        <f t="shared" si="103"/>
        <v>0</v>
      </c>
      <c r="AS77" s="8">
        <f t="shared" si="103"/>
        <v>0</v>
      </c>
      <c r="AT77" s="8">
        <f t="shared" si="103"/>
        <v>0</v>
      </c>
      <c r="AU77" s="8">
        <f t="shared" si="103"/>
        <v>0</v>
      </c>
      <c r="AV77" s="8">
        <f t="shared" si="103"/>
        <v>0</v>
      </c>
      <c r="AW77" s="8">
        <f t="shared" si="103"/>
        <v>0</v>
      </c>
      <c r="AX77" s="8">
        <f t="shared" si="103"/>
        <v>0</v>
      </c>
      <c r="AY77" s="8">
        <f t="shared" si="103"/>
        <v>0</v>
      </c>
      <c r="AZ77" s="8">
        <f t="shared" si="103"/>
        <v>0</v>
      </c>
      <c r="BA77" s="8">
        <f t="shared" si="103"/>
        <v>0</v>
      </c>
      <c r="BB77" s="8">
        <f t="shared" si="103"/>
        <v>0</v>
      </c>
      <c r="BC77" s="8">
        <f t="shared" si="103"/>
        <v>0</v>
      </c>
      <c r="BD77" s="8">
        <f t="shared" si="103"/>
        <v>0</v>
      </c>
      <c r="BE77" s="8">
        <f t="shared" si="103"/>
        <v>0</v>
      </c>
      <c r="BF77" s="8">
        <f t="shared" si="103"/>
        <v>0</v>
      </c>
      <c r="BG77" s="8">
        <f t="shared" si="103"/>
        <v>0</v>
      </c>
    </row>
    <row r="78" spans="1:59" ht="31.5" x14ac:dyDescent="0.25">
      <c r="A78" s="10" t="s">
        <v>117</v>
      </c>
      <c r="B78" s="28" t="s">
        <v>219</v>
      </c>
      <c r="C78" s="17" t="s">
        <v>21</v>
      </c>
      <c r="D78" s="17" t="s">
        <v>31</v>
      </c>
      <c r="E78" s="11">
        <f t="shared" ref="E78:E91" si="104">J78+O78+T78+Y78+AD78+AI78+AN78+AS78+AX78+BC78</f>
        <v>397.8</v>
      </c>
      <c r="F78" s="11">
        <f t="shared" ref="F78:F91" si="105">K78+P78+U78+Z78+AE78+AJ78+AO78+AT78+AY78+BD78</f>
        <v>0</v>
      </c>
      <c r="G78" s="11">
        <f t="shared" ref="G78:G91" si="106">L78+Q78+V78+AA78+AF78+AK78+AP78+AU78+AZ78+BE78</f>
        <v>0</v>
      </c>
      <c r="H78" s="11">
        <f t="shared" ref="H78:H91" si="107">M78+R78+W78+AB78+AG78+AL78+AQ78+AV78+BA78+BF78</f>
        <v>397.8</v>
      </c>
      <c r="I78" s="11">
        <f t="shared" ref="I78:I91" si="108">N78+S78+X78+AC78+AH78+AM78+AR78+AW78+BB78+BG78</f>
        <v>0</v>
      </c>
      <c r="J78" s="12">
        <f t="shared" ref="J78:J91" si="109">M78</f>
        <v>240</v>
      </c>
      <c r="K78" s="24">
        <v>0</v>
      </c>
      <c r="L78" s="24">
        <v>0</v>
      </c>
      <c r="M78" s="29">
        <f>231+9</f>
        <v>240</v>
      </c>
      <c r="N78" s="24">
        <v>0</v>
      </c>
      <c r="O78" s="21">
        <f t="shared" ref="O78:O84" si="110">R78</f>
        <v>157.80000000000001</v>
      </c>
      <c r="P78" s="24">
        <v>0</v>
      </c>
      <c r="Q78" s="24">
        <v>0</v>
      </c>
      <c r="R78" s="46">
        <v>157.80000000000001</v>
      </c>
      <c r="S78" s="24">
        <v>0</v>
      </c>
      <c r="T78" s="21">
        <f t="shared" ref="T78:T84" si="111">W78</f>
        <v>0</v>
      </c>
      <c r="U78" s="24">
        <v>0</v>
      </c>
      <c r="V78" s="24">
        <v>0</v>
      </c>
      <c r="W78" s="30">
        <v>0</v>
      </c>
      <c r="X78" s="24">
        <v>0</v>
      </c>
      <c r="Y78" s="21">
        <f t="shared" ref="Y78:Y84" si="112">AB78</f>
        <v>0</v>
      </c>
      <c r="Z78" s="24">
        <v>0</v>
      </c>
      <c r="AA78" s="24">
        <v>0</v>
      </c>
      <c r="AB78" s="30">
        <v>0</v>
      </c>
      <c r="AC78" s="24">
        <v>0</v>
      </c>
      <c r="AD78" s="21">
        <f t="shared" ref="AD78:AD84" si="113">AG78</f>
        <v>0</v>
      </c>
      <c r="AE78" s="24">
        <v>0</v>
      </c>
      <c r="AF78" s="24">
        <v>0</v>
      </c>
      <c r="AG78" s="30">
        <v>0</v>
      </c>
      <c r="AH78" s="24">
        <v>0</v>
      </c>
      <c r="AI78" s="21">
        <f t="shared" ref="AI78:AI84" si="114">AL78</f>
        <v>0</v>
      </c>
      <c r="AJ78" s="24">
        <v>0</v>
      </c>
      <c r="AK78" s="24">
        <v>0</v>
      </c>
      <c r="AL78" s="30">
        <v>0</v>
      </c>
      <c r="AM78" s="24">
        <v>0</v>
      </c>
      <c r="AN78" s="21">
        <f t="shared" ref="AN78:AN84" si="115">AQ78</f>
        <v>0</v>
      </c>
      <c r="AO78" s="24">
        <v>0</v>
      </c>
      <c r="AP78" s="24">
        <v>0</v>
      </c>
      <c r="AQ78" s="30">
        <v>0</v>
      </c>
      <c r="AR78" s="24">
        <v>0</v>
      </c>
      <c r="AS78" s="21">
        <f t="shared" ref="AS78:AS84" si="116">AV78</f>
        <v>0</v>
      </c>
      <c r="AT78" s="24">
        <v>0</v>
      </c>
      <c r="AU78" s="24">
        <v>0</v>
      </c>
      <c r="AV78" s="30">
        <v>0</v>
      </c>
      <c r="AW78" s="24">
        <v>0</v>
      </c>
      <c r="AX78" s="21">
        <f t="shared" ref="AX78:AX84" si="117">BA78</f>
        <v>0</v>
      </c>
      <c r="AY78" s="24">
        <v>0</v>
      </c>
      <c r="AZ78" s="24">
        <v>0</v>
      </c>
      <c r="BA78" s="30">
        <v>0</v>
      </c>
      <c r="BB78" s="24">
        <v>0</v>
      </c>
      <c r="BC78" s="21">
        <f t="shared" ref="BC78:BC84" si="118">BF78</f>
        <v>0</v>
      </c>
      <c r="BD78" s="24">
        <v>0</v>
      </c>
      <c r="BE78" s="24">
        <v>0</v>
      </c>
      <c r="BF78" s="30">
        <v>0</v>
      </c>
      <c r="BG78" s="24">
        <v>0</v>
      </c>
    </row>
    <row r="79" spans="1:59" ht="31.5" x14ac:dyDescent="0.25">
      <c r="A79" s="10" t="s">
        <v>118</v>
      </c>
      <c r="B79" s="28" t="s">
        <v>33</v>
      </c>
      <c r="C79" s="17" t="s">
        <v>21</v>
      </c>
      <c r="D79" s="17" t="s">
        <v>31</v>
      </c>
      <c r="E79" s="11">
        <f t="shared" si="104"/>
        <v>266.89999999999998</v>
      </c>
      <c r="F79" s="11">
        <f t="shared" si="105"/>
        <v>0</v>
      </c>
      <c r="G79" s="11">
        <f t="shared" si="106"/>
        <v>0</v>
      </c>
      <c r="H79" s="11">
        <f t="shared" si="107"/>
        <v>266.89999999999998</v>
      </c>
      <c r="I79" s="11">
        <f t="shared" si="108"/>
        <v>0</v>
      </c>
      <c r="J79" s="12">
        <f t="shared" si="109"/>
        <v>266.89999999999998</v>
      </c>
      <c r="K79" s="24">
        <v>0</v>
      </c>
      <c r="L79" s="24">
        <v>0</v>
      </c>
      <c r="M79" s="29">
        <v>266.89999999999998</v>
      </c>
      <c r="N79" s="24">
        <v>0</v>
      </c>
      <c r="O79" s="21">
        <f t="shared" si="110"/>
        <v>0</v>
      </c>
      <c r="P79" s="24">
        <v>0</v>
      </c>
      <c r="Q79" s="24">
        <v>0</v>
      </c>
      <c r="R79" s="30">
        <v>0</v>
      </c>
      <c r="S79" s="24">
        <v>0</v>
      </c>
      <c r="T79" s="21">
        <f t="shared" si="111"/>
        <v>0</v>
      </c>
      <c r="U79" s="24">
        <v>0</v>
      </c>
      <c r="V79" s="24">
        <v>0</v>
      </c>
      <c r="W79" s="30">
        <v>0</v>
      </c>
      <c r="X79" s="24">
        <v>0</v>
      </c>
      <c r="Y79" s="21">
        <f t="shared" si="112"/>
        <v>0</v>
      </c>
      <c r="Z79" s="24">
        <v>0</v>
      </c>
      <c r="AA79" s="24">
        <v>0</v>
      </c>
      <c r="AB79" s="30">
        <v>0</v>
      </c>
      <c r="AC79" s="24">
        <v>0</v>
      </c>
      <c r="AD79" s="21">
        <f t="shared" si="113"/>
        <v>0</v>
      </c>
      <c r="AE79" s="24">
        <v>0</v>
      </c>
      <c r="AF79" s="24">
        <v>0</v>
      </c>
      <c r="AG79" s="30">
        <v>0</v>
      </c>
      <c r="AH79" s="24">
        <v>0</v>
      </c>
      <c r="AI79" s="21">
        <f t="shared" si="114"/>
        <v>0</v>
      </c>
      <c r="AJ79" s="24">
        <v>0</v>
      </c>
      <c r="AK79" s="24">
        <v>0</v>
      </c>
      <c r="AL79" s="30">
        <v>0</v>
      </c>
      <c r="AM79" s="24">
        <v>0</v>
      </c>
      <c r="AN79" s="21">
        <f t="shared" si="115"/>
        <v>0</v>
      </c>
      <c r="AO79" s="24">
        <v>0</v>
      </c>
      <c r="AP79" s="24">
        <v>0</v>
      </c>
      <c r="AQ79" s="30">
        <v>0</v>
      </c>
      <c r="AR79" s="24">
        <v>0</v>
      </c>
      <c r="AS79" s="21">
        <f t="shared" si="116"/>
        <v>0</v>
      </c>
      <c r="AT79" s="24">
        <v>0</v>
      </c>
      <c r="AU79" s="24">
        <v>0</v>
      </c>
      <c r="AV79" s="30">
        <v>0</v>
      </c>
      <c r="AW79" s="24">
        <v>0</v>
      </c>
      <c r="AX79" s="21">
        <f t="shared" si="117"/>
        <v>0</v>
      </c>
      <c r="AY79" s="24">
        <v>0</v>
      </c>
      <c r="AZ79" s="24">
        <v>0</v>
      </c>
      <c r="BA79" s="30">
        <v>0</v>
      </c>
      <c r="BB79" s="24">
        <v>0</v>
      </c>
      <c r="BC79" s="21">
        <f t="shared" si="118"/>
        <v>0</v>
      </c>
      <c r="BD79" s="24">
        <v>0</v>
      </c>
      <c r="BE79" s="24">
        <v>0</v>
      </c>
      <c r="BF79" s="30">
        <v>0</v>
      </c>
      <c r="BG79" s="24">
        <v>0</v>
      </c>
    </row>
    <row r="80" spans="1:59" ht="31.5" x14ac:dyDescent="0.25">
      <c r="A80" s="10" t="s">
        <v>139</v>
      </c>
      <c r="B80" s="28" t="s">
        <v>203</v>
      </c>
      <c r="C80" s="17" t="s">
        <v>21</v>
      </c>
      <c r="D80" s="17" t="s">
        <v>31</v>
      </c>
      <c r="E80" s="11">
        <f t="shared" si="104"/>
        <v>598.79999999999995</v>
      </c>
      <c r="F80" s="11">
        <f t="shared" si="105"/>
        <v>0</v>
      </c>
      <c r="G80" s="11">
        <f t="shared" si="106"/>
        <v>0</v>
      </c>
      <c r="H80" s="11">
        <f t="shared" si="107"/>
        <v>598.79999999999995</v>
      </c>
      <c r="I80" s="11">
        <f t="shared" si="108"/>
        <v>0</v>
      </c>
      <c r="J80" s="12">
        <f t="shared" si="109"/>
        <v>478.8</v>
      </c>
      <c r="K80" s="24">
        <v>0</v>
      </c>
      <c r="L80" s="24">
        <v>0</v>
      </c>
      <c r="M80" s="29">
        <f>420.1+58.7</f>
        <v>478.8</v>
      </c>
      <c r="N80" s="24">
        <v>0</v>
      </c>
      <c r="O80" s="45">
        <f t="shared" si="110"/>
        <v>120</v>
      </c>
      <c r="P80" s="24">
        <v>0</v>
      </c>
      <c r="Q80" s="24">
        <v>0</v>
      </c>
      <c r="R80" s="46">
        <v>120</v>
      </c>
      <c r="S80" s="24">
        <v>0</v>
      </c>
      <c r="T80" s="21">
        <f t="shared" si="111"/>
        <v>0</v>
      </c>
      <c r="U80" s="24">
        <v>0</v>
      </c>
      <c r="V80" s="24">
        <v>0</v>
      </c>
      <c r="W80" s="30">
        <v>0</v>
      </c>
      <c r="X80" s="24">
        <v>0</v>
      </c>
      <c r="Y80" s="21">
        <f t="shared" si="112"/>
        <v>0</v>
      </c>
      <c r="Z80" s="24">
        <v>0</v>
      </c>
      <c r="AA80" s="24">
        <v>0</v>
      </c>
      <c r="AB80" s="30">
        <v>0</v>
      </c>
      <c r="AC80" s="24">
        <v>0</v>
      </c>
      <c r="AD80" s="21">
        <f t="shared" si="113"/>
        <v>0</v>
      </c>
      <c r="AE80" s="24">
        <v>0</v>
      </c>
      <c r="AF80" s="24">
        <v>0</v>
      </c>
      <c r="AG80" s="30">
        <v>0</v>
      </c>
      <c r="AH80" s="24">
        <v>0</v>
      </c>
      <c r="AI80" s="21">
        <f t="shared" si="114"/>
        <v>0</v>
      </c>
      <c r="AJ80" s="24">
        <v>0</v>
      </c>
      <c r="AK80" s="24">
        <v>0</v>
      </c>
      <c r="AL80" s="30">
        <v>0</v>
      </c>
      <c r="AM80" s="24">
        <v>0</v>
      </c>
      <c r="AN80" s="21">
        <f t="shared" si="115"/>
        <v>0</v>
      </c>
      <c r="AO80" s="24">
        <v>0</v>
      </c>
      <c r="AP80" s="24">
        <v>0</v>
      </c>
      <c r="AQ80" s="30">
        <v>0</v>
      </c>
      <c r="AR80" s="24">
        <v>0</v>
      </c>
      <c r="AS80" s="21">
        <f t="shared" si="116"/>
        <v>0</v>
      </c>
      <c r="AT80" s="24">
        <v>0</v>
      </c>
      <c r="AU80" s="24">
        <v>0</v>
      </c>
      <c r="AV80" s="30">
        <v>0</v>
      </c>
      <c r="AW80" s="24">
        <v>0</v>
      </c>
      <c r="AX80" s="21">
        <f t="shared" si="117"/>
        <v>0</v>
      </c>
      <c r="AY80" s="24">
        <v>0</v>
      </c>
      <c r="AZ80" s="24">
        <v>0</v>
      </c>
      <c r="BA80" s="30">
        <v>0</v>
      </c>
      <c r="BB80" s="24">
        <v>0</v>
      </c>
      <c r="BC80" s="21">
        <f t="shared" si="118"/>
        <v>0</v>
      </c>
      <c r="BD80" s="24">
        <v>0</v>
      </c>
      <c r="BE80" s="24">
        <v>0</v>
      </c>
      <c r="BF80" s="30">
        <v>0</v>
      </c>
      <c r="BG80" s="24">
        <v>0</v>
      </c>
    </row>
    <row r="81" spans="1:59" ht="31.5" x14ac:dyDescent="0.25">
      <c r="A81" s="10" t="s">
        <v>145</v>
      </c>
      <c r="B81" s="28" t="s">
        <v>214</v>
      </c>
      <c r="C81" s="17" t="s">
        <v>21</v>
      </c>
      <c r="D81" s="17" t="s">
        <v>31</v>
      </c>
      <c r="E81" s="11">
        <f t="shared" si="104"/>
        <v>2072.1</v>
      </c>
      <c r="F81" s="11">
        <f t="shared" si="105"/>
        <v>0</v>
      </c>
      <c r="G81" s="11">
        <f t="shared" si="106"/>
        <v>0</v>
      </c>
      <c r="H81" s="11">
        <f t="shared" si="107"/>
        <v>2072.1</v>
      </c>
      <c r="I81" s="11">
        <f t="shared" si="108"/>
        <v>0</v>
      </c>
      <c r="J81" s="12">
        <f t="shared" si="109"/>
        <v>444.9</v>
      </c>
      <c r="K81" s="24">
        <v>0</v>
      </c>
      <c r="L81" s="24">
        <v>0</v>
      </c>
      <c r="M81" s="29">
        <v>444.9</v>
      </c>
      <c r="N81" s="24">
        <v>0</v>
      </c>
      <c r="O81" s="45">
        <f t="shared" si="110"/>
        <v>566.6</v>
      </c>
      <c r="P81" s="24">
        <v>0</v>
      </c>
      <c r="Q81" s="24">
        <v>0</v>
      </c>
      <c r="R81" s="46">
        <v>566.6</v>
      </c>
      <c r="S81" s="24">
        <v>0</v>
      </c>
      <c r="T81" s="45">
        <f t="shared" si="111"/>
        <v>1060.5999999999999</v>
      </c>
      <c r="U81" s="24">
        <v>0</v>
      </c>
      <c r="V81" s="24">
        <v>0</v>
      </c>
      <c r="W81" s="46">
        <v>1060.5999999999999</v>
      </c>
      <c r="X81" s="24">
        <v>0</v>
      </c>
      <c r="Y81" s="21">
        <f t="shared" si="112"/>
        <v>0</v>
      </c>
      <c r="Z81" s="24">
        <v>0</v>
      </c>
      <c r="AA81" s="24">
        <v>0</v>
      </c>
      <c r="AB81" s="30">
        <v>0</v>
      </c>
      <c r="AC81" s="24">
        <v>0</v>
      </c>
      <c r="AD81" s="21">
        <f t="shared" si="113"/>
        <v>0</v>
      </c>
      <c r="AE81" s="24">
        <v>0</v>
      </c>
      <c r="AF81" s="24">
        <v>0</v>
      </c>
      <c r="AG81" s="30">
        <v>0</v>
      </c>
      <c r="AH81" s="24">
        <v>0</v>
      </c>
      <c r="AI81" s="21">
        <f t="shared" si="114"/>
        <v>0</v>
      </c>
      <c r="AJ81" s="24">
        <v>0</v>
      </c>
      <c r="AK81" s="24">
        <v>0</v>
      </c>
      <c r="AL81" s="30">
        <v>0</v>
      </c>
      <c r="AM81" s="24">
        <v>0</v>
      </c>
      <c r="AN81" s="21">
        <f t="shared" si="115"/>
        <v>0</v>
      </c>
      <c r="AO81" s="24">
        <v>0</v>
      </c>
      <c r="AP81" s="24">
        <v>0</v>
      </c>
      <c r="AQ81" s="30">
        <v>0</v>
      </c>
      <c r="AR81" s="24">
        <v>0</v>
      </c>
      <c r="AS81" s="21">
        <f t="shared" si="116"/>
        <v>0</v>
      </c>
      <c r="AT81" s="24">
        <v>0</v>
      </c>
      <c r="AU81" s="24">
        <v>0</v>
      </c>
      <c r="AV81" s="30">
        <v>0</v>
      </c>
      <c r="AW81" s="24">
        <v>0</v>
      </c>
      <c r="AX81" s="21">
        <f t="shared" si="117"/>
        <v>0</v>
      </c>
      <c r="AY81" s="24">
        <v>0</v>
      </c>
      <c r="AZ81" s="24">
        <v>0</v>
      </c>
      <c r="BA81" s="30">
        <v>0</v>
      </c>
      <c r="BB81" s="24">
        <v>0</v>
      </c>
      <c r="BC81" s="21">
        <f t="shared" si="118"/>
        <v>0</v>
      </c>
      <c r="BD81" s="24">
        <v>0</v>
      </c>
      <c r="BE81" s="24">
        <v>0</v>
      </c>
      <c r="BF81" s="30">
        <v>0</v>
      </c>
      <c r="BG81" s="24">
        <v>0</v>
      </c>
    </row>
    <row r="82" spans="1:59" ht="31.5" x14ac:dyDescent="0.25">
      <c r="A82" s="10" t="s">
        <v>173</v>
      </c>
      <c r="B82" s="28" t="s">
        <v>34</v>
      </c>
      <c r="C82" s="17" t="s">
        <v>21</v>
      </c>
      <c r="D82" s="17" t="s">
        <v>31</v>
      </c>
      <c r="E82" s="11">
        <f t="shared" si="104"/>
        <v>252.1</v>
      </c>
      <c r="F82" s="11">
        <f t="shared" si="105"/>
        <v>0</v>
      </c>
      <c r="G82" s="11">
        <f t="shared" si="106"/>
        <v>0</v>
      </c>
      <c r="H82" s="11">
        <f t="shared" si="107"/>
        <v>252.1</v>
      </c>
      <c r="I82" s="11">
        <f t="shared" si="108"/>
        <v>0</v>
      </c>
      <c r="J82" s="12">
        <f t="shared" si="109"/>
        <v>252.1</v>
      </c>
      <c r="K82" s="24">
        <v>0</v>
      </c>
      <c r="L82" s="24">
        <v>0</v>
      </c>
      <c r="M82" s="29">
        <v>252.1</v>
      </c>
      <c r="N82" s="24">
        <v>0</v>
      </c>
      <c r="O82" s="21">
        <f t="shared" si="110"/>
        <v>0</v>
      </c>
      <c r="P82" s="24">
        <v>0</v>
      </c>
      <c r="Q82" s="24">
        <v>0</v>
      </c>
      <c r="R82" s="30">
        <v>0</v>
      </c>
      <c r="S82" s="24">
        <v>0</v>
      </c>
      <c r="T82" s="21">
        <f t="shared" si="111"/>
        <v>0</v>
      </c>
      <c r="U82" s="24">
        <v>0</v>
      </c>
      <c r="V82" s="24">
        <v>0</v>
      </c>
      <c r="W82" s="30">
        <v>0</v>
      </c>
      <c r="X82" s="24">
        <v>0</v>
      </c>
      <c r="Y82" s="21">
        <f t="shared" si="112"/>
        <v>0</v>
      </c>
      <c r="Z82" s="24">
        <v>0</v>
      </c>
      <c r="AA82" s="24">
        <v>0</v>
      </c>
      <c r="AB82" s="30">
        <v>0</v>
      </c>
      <c r="AC82" s="24">
        <v>0</v>
      </c>
      <c r="AD82" s="21">
        <f t="shared" si="113"/>
        <v>0</v>
      </c>
      <c r="AE82" s="24">
        <v>0</v>
      </c>
      <c r="AF82" s="24">
        <v>0</v>
      </c>
      <c r="AG82" s="30">
        <v>0</v>
      </c>
      <c r="AH82" s="24">
        <v>0</v>
      </c>
      <c r="AI82" s="21">
        <f t="shared" si="114"/>
        <v>0</v>
      </c>
      <c r="AJ82" s="24">
        <v>0</v>
      </c>
      <c r="AK82" s="24">
        <v>0</v>
      </c>
      <c r="AL82" s="30">
        <v>0</v>
      </c>
      <c r="AM82" s="24">
        <v>0</v>
      </c>
      <c r="AN82" s="21">
        <f t="shared" si="115"/>
        <v>0</v>
      </c>
      <c r="AO82" s="24">
        <v>0</v>
      </c>
      <c r="AP82" s="24">
        <v>0</v>
      </c>
      <c r="AQ82" s="30">
        <v>0</v>
      </c>
      <c r="AR82" s="24">
        <v>0</v>
      </c>
      <c r="AS82" s="21">
        <f t="shared" si="116"/>
        <v>0</v>
      </c>
      <c r="AT82" s="24">
        <v>0</v>
      </c>
      <c r="AU82" s="24">
        <v>0</v>
      </c>
      <c r="AV82" s="30">
        <v>0</v>
      </c>
      <c r="AW82" s="24">
        <v>0</v>
      </c>
      <c r="AX82" s="21">
        <f t="shared" si="117"/>
        <v>0</v>
      </c>
      <c r="AY82" s="24">
        <v>0</v>
      </c>
      <c r="AZ82" s="24">
        <v>0</v>
      </c>
      <c r="BA82" s="30">
        <v>0</v>
      </c>
      <c r="BB82" s="24">
        <v>0</v>
      </c>
      <c r="BC82" s="21">
        <f t="shared" si="118"/>
        <v>0</v>
      </c>
      <c r="BD82" s="24">
        <v>0</v>
      </c>
      <c r="BE82" s="24">
        <v>0</v>
      </c>
      <c r="BF82" s="30">
        <v>0</v>
      </c>
      <c r="BG82" s="24">
        <v>0</v>
      </c>
    </row>
    <row r="83" spans="1:59" ht="31.5" x14ac:dyDescent="0.25">
      <c r="A83" s="10" t="s">
        <v>183</v>
      </c>
      <c r="B83" s="28" t="s">
        <v>204</v>
      </c>
      <c r="C83" s="17" t="s">
        <v>21</v>
      </c>
      <c r="D83" s="17" t="s">
        <v>31</v>
      </c>
      <c r="E83" s="11">
        <f t="shared" si="104"/>
        <v>867.8</v>
      </c>
      <c r="F83" s="11">
        <f t="shared" si="105"/>
        <v>0</v>
      </c>
      <c r="G83" s="11">
        <f t="shared" si="106"/>
        <v>0</v>
      </c>
      <c r="H83" s="11">
        <f t="shared" si="107"/>
        <v>867.8</v>
      </c>
      <c r="I83" s="11">
        <f t="shared" si="108"/>
        <v>0</v>
      </c>
      <c r="J83" s="12">
        <f t="shared" si="109"/>
        <v>732.8</v>
      </c>
      <c r="K83" s="24">
        <v>0</v>
      </c>
      <c r="L83" s="24">
        <v>0</v>
      </c>
      <c r="M83" s="29">
        <f>867.7-134.9</f>
        <v>732.8</v>
      </c>
      <c r="N83" s="24">
        <v>0</v>
      </c>
      <c r="O83" s="45">
        <f t="shared" si="110"/>
        <v>135</v>
      </c>
      <c r="P83" s="24">
        <v>0</v>
      </c>
      <c r="Q83" s="24">
        <v>0</v>
      </c>
      <c r="R83" s="46">
        <v>135</v>
      </c>
      <c r="S83" s="24">
        <v>0</v>
      </c>
      <c r="T83" s="21">
        <f t="shared" si="111"/>
        <v>0</v>
      </c>
      <c r="U83" s="24">
        <v>0</v>
      </c>
      <c r="V83" s="24">
        <v>0</v>
      </c>
      <c r="W83" s="30">
        <v>0</v>
      </c>
      <c r="X83" s="24">
        <v>0</v>
      </c>
      <c r="Y83" s="21">
        <f t="shared" si="112"/>
        <v>0</v>
      </c>
      <c r="Z83" s="24">
        <v>0</v>
      </c>
      <c r="AA83" s="24">
        <v>0</v>
      </c>
      <c r="AB83" s="30">
        <v>0</v>
      </c>
      <c r="AC83" s="24">
        <v>0</v>
      </c>
      <c r="AD83" s="21">
        <f t="shared" si="113"/>
        <v>0</v>
      </c>
      <c r="AE83" s="24">
        <v>0</v>
      </c>
      <c r="AF83" s="24">
        <v>0</v>
      </c>
      <c r="AG83" s="30">
        <v>0</v>
      </c>
      <c r="AH83" s="24">
        <v>0</v>
      </c>
      <c r="AI83" s="21">
        <f t="shared" si="114"/>
        <v>0</v>
      </c>
      <c r="AJ83" s="24">
        <v>0</v>
      </c>
      <c r="AK83" s="24">
        <v>0</v>
      </c>
      <c r="AL83" s="30">
        <v>0</v>
      </c>
      <c r="AM83" s="24">
        <v>0</v>
      </c>
      <c r="AN83" s="21">
        <f t="shared" si="115"/>
        <v>0</v>
      </c>
      <c r="AO83" s="24">
        <v>0</v>
      </c>
      <c r="AP83" s="24">
        <v>0</v>
      </c>
      <c r="AQ83" s="30">
        <v>0</v>
      </c>
      <c r="AR83" s="24">
        <v>0</v>
      </c>
      <c r="AS83" s="21">
        <f t="shared" si="116"/>
        <v>0</v>
      </c>
      <c r="AT83" s="24">
        <v>0</v>
      </c>
      <c r="AU83" s="24">
        <v>0</v>
      </c>
      <c r="AV83" s="30">
        <v>0</v>
      </c>
      <c r="AW83" s="24">
        <v>0</v>
      </c>
      <c r="AX83" s="21">
        <f t="shared" si="117"/>
        <v>0</v>
      </c>
      <c r="AY83" s="24">
        <v>0</v>
      </c>
      <c r="AZ83" s="24">
        <v>0</v>
      </c>
      <c r="BA83" s="30">
        <v>0</v>
      </c>
      <c r="BB83" s="24">
        <v>0</v>
      </c>
      <c r="BC83" s="21">
        <f t="shared" si="118"/>
        <v>0</v>
      </c>
      <c r="BD83" s="24">
        <v>0</v>
      </c>
      <c r="BE83" s="24">
        <v>0</v>
      </c>
      <c r="BF83" s="30">
        <v>0</v>
      </c>
      <c r="BG83" s="24">
        <v>0</v>
      </c>
    </row>
    <row r="84" spans="1:59" ht="31.5" x14ac:dyDescent="0.25">
      <c r="A84" s="10" t="s">
        <v>184</v>
      </c>
      <c r="B84" s="28" t="s">
        <v>35</v>
      </c>
      <c r="C84" s="17" t="s">
        <v>21</v>
      </c>
      <c r="D84" s="17" t="s">
        <v>31</v>
      </c>
      <c r="E84" s="11">
        <f t="shared" si="104"/>
        <v>364.4</v>
      </c>
      <c r="F84" s="11">
        <f t="shared" si="105"/>
        <v>0</v>
      </c>
      <c r="G84" s="11">
        <f t="shared" si="106"/>
        <v>0</v>
      </c>
      <c r="H84" s="11">
        <f t="shared" si="107"/>
        <v>364.4</v>
      </c>
      <c r="I84" s="11">
        <f t="shared" si="108"/>
        <v>0</v>
      </c>
      <c r="J84" s="12">
        <f t="shared" si="109"/>
        <v>364.4</v>
      </c>
      <c r="K84" s="24">
        <v>0</v>
      </c>
      <c r="L84" s="24">
        <v>0</v>
      </c>
      <c r="M84" s="29">
        <v>364.4</v>
      </c>
      <c r="N84" s="24">
        <v>0</v>
      </c>
      <c r="O84" s="21">
        <f t="shared" si="110"/>
        <v>0</v>
      </c>
      <c r="P84" s="24">
        <v>0</v>
      </c>
      <c r="Q84" s="24">
        <v>0</v>
      </c>
      <c r="R84" s="30">
        <v>0</v>
      </c>
      <c r="S84" s="24">
        <v>0</v>
      </c>
      <c r="T84" s="21">
        <f t="shared" si="111"/>
        <v>0</v>
      </c>
      <c r="U84" s="24">
        <v>0</v>
      </c>
      <c r="V84" s="24">
        <v>0</v>
      </c>
      <c r="W84" s="30">
        <v>0</v>
      </c>
      <c r="X84" s="24">
        <v>0</v>
      </c>
      <c r="Y84" s="21">
        <f t="shared" si="112"/>
        <v>0</v>
      </c>
      <c r="Z84" s="24">
        <v>0</v>
      </c>
      <c r="AA84" s="24">
        <v>0</v>
      </c>
      <c r="AB84" s="30">
        <v>0</v>
      </c>
      <c r="AC84" s="24">
        <v>0</v>
      </c>
      <c r="AD84" s="21">
        <f t="shared" si="113"/>
        <v>0</v>
      </c>
      <c r="AE84" s="24">
        <v>0</v>
      </c>
      <c r="AF84" s="24">
        <v>0</v>
      </c>
      <c r="AG84" s="30">
        <v>0</v>
      </c>
      <c r="AH84" s="24">
        <v>0</v>
      </c>
      <c r="AI84" s="21">
        <f t="shared" si="114"/>
        <v>0</v>
      </c>
      <c r="AJ84" s="24">
        <v>0</v>
      </c>
      <c r="AK84" s="24">
        <v>0</v>
      </c>
      <c r="AL84" s="30">
        <v>0</v>
      </c>
      <c r="AM84" s="24">
        <v>0</v>
      </c>
      <c r="AN84" s="21">
        <f t="shared" si="115"/>
        <v>0</v>
      </c>
      <c r="AO84" s="24">
        <v>0</v>
      </c>
      <c r="AP84" s="24">
        <v>0</v>
      </c>
      <c r="AQ84" s="30">
        <v>0</v>
      </c>
      <c r="AR84" s="24">
        <v>0</v>
      </c>
      <c r="AS84" s="21">
        <f t="shared" si="116"/>
        <v>0</v>
      </c>
      <c r="AT84" s="24">
        <v>0</v>
      </c>
      <c r="AU84" s="24">
        <v>0</v>
      </c>
      <c r="AV84" s="30">
        <v>0</v>
      </c>
      <c r="AW84" s="24">
        <v>0</v>
      </c>
      <c r="AX84" s="21">
        <f t="shared" si="117"/>
        <v>0</v>
      </c>
      <c r="AY84" s="24">
        <v>0</v>
      </c>
      <c r="AZ84" s="24">
        <v>0</v>
      </c>
      <c r="BA84" s="30">
        <v>0</v>
      </c>
      <c r="BB84" s="24">
        <v>0</v>
      </c>
      <c r="BC84" s="21">
        <f t="shared" si="118"/>
        <v>0</v>
      </c>
      <c r="BD84" s="24">
        <v>0</v>
      </c>
      <c r="BE84" s="24">
        <v>0</v>
      </c>
      <c r="BF84" s="30">
        <v>0</v>
      </c>
      <c r="BG84" s="24">
        <v>0</v>
      </c>
    </row>
    <row r="85" spans="1:59" ht="31.5" x14ac:dyDescent="0.25">
      <c r="A85" s="10" t="s">
        <v>189</v>
      </c>
      <c r="B85" s="28" t="s">
        <v>215</v>
      </c>
      <c r="C85" s="17" t="s">
        <v>21</v>
      </c>
      <c r="D85" s="17" t="s">
        <v>31</v>
      </c>
      <c r="E85" s="11">
        <f t="shared" si="104"/>
        <v>2728.6</v>
      </c>
      <c r="F85" s="11">
        <f t="shared" si="105"/>
        <v>0</v>
      </c>
      <c r="G85" s="11">
        <f t="shared" si="106"/>
        <v>0</v>
      </c>
      <c r="H85" s="11">
        <f t="shared" si="107"/>
        <v>2728.6</v>
      </c>
      <c r="I85" s="11">
        <f t="shared" si="108"/>
        <v>0</v>
      </c>
      <c r="J85" s="12">
        <f t="shared" si="109"/>
        <v>1483</v>
      </c>
      <c r="K85" s="24">
        <v>0</v>
      </c>
      <c r="L85" s="24">
        <v>0</v>
      </c>
      <c r="M85" s="29">
        <v>1483</v>
      </c>
      <c r="N85" s="24">
        <v>0</v>
      </c>
      <c r="O85" s="45">
        <f t="shared" ref="O85:O91" si="119">R85</f>
        <v>91.6</v>
      </c>
      <c r="P85" s="24">
        <v>0</v>
      </c>
      <c r="Q85" s="24">
        <v>0</v>
      </c>
      <c r="R85" s="46">
        <v>91.6</v>
      </c>
      <c r="S85" s="24">
        <v>0</v>
      </c>
      <c r="T85" s="45">
        <f t="shared" ref="T85:T91" si="120">W85</f>
        <v>1154</v>
      </c>
      <c r="U85" s="24">
        <v>0</v>
      </c>
      <c r="V85" s="24">
        <v>0</v>
      </c>
      <c r="W85" s="46">
        <f>599+555</f>
        <v>1154</v>
      </c>
      <c r="X85" s="24">
        <v>0</v>
      </c>
      <c r="Y85" s="21">
        <f t="shared" ref="Y85:Y91" si="121">AB85</f>
        <v>0</v>
      </c>
      <c r="Z85" s="24">
        <v>0</v>
      </c>
      <c r="AA85" s="24">
        <v>0</v>
      </c>
      <c r="AB85" s="30">
        <v>0</v>
      </c>
      <c r="AC85" s="24">
        <v>0</v>
      </c>
      <c r="AD85" s="21">
        <f t="shared" ref="AD85:AD91" si="122">AG85</f>
        <v>0</v>
      </c>
      <c r="AE85" s="24">
        <v>0</v>
      </c>
      <c r="AF85" s="24">
        <v>0</v>
      </c>
      <c r="AG85" s="30">
        <v>0</v>
      </c>
      <c r="AH85" s="24">
        <v>0</v>
      </c>
      <c r="AI85" s="21">
        <f t="shared" ref="AI85:AI91" si="123">AL85</f>
        <v>0</v>
      </c>
      <c r="AJ85" s="24">
        <v>0</v>
      </c>
      <c r="AK85" s="24">
        <v>0</v>
      </c>
      <c r="AL85" s="30">
        <v>0</v>
      </c>
      <c r="AM85" s="24">
        <v>0</v>
      </c>
      <c r="AN85" s="21">
        <f t="shared" ref="AN85:AN91" si="124">AQ85</f>
        <v>0</v>
      </c>
      <c r="AO85" s="24">
        <v>0</v>
      </c>
      <c r="AP85" s="24">
        <v>0</v>
      </c>
      <c r="AQ85" s="30">
        <v>0</v>
      </c>
      <c r="AR85" s="24">
        <v>0</v>
      </c>
      <c r="AS85" s="21">
        <f t="shared" ref="AS85:AS91" si="125">AV85</f>
        <v>0</v>
      </c>
      <c r="AT85" s="24">
        <v>0</v>
      </c>
      <c r="AU85" s="24">
        <v>0</v>
      </c>
      <c r="AV85" s="30">
        <v>0</v>
      </c>
      <c r="AW85" s="24">
        <v>0</v>
      </c>
      <c r="AX85" s="21">
        <f t="shared" ref="AX85:AX91" si="126">BA85</f>
        <v>0</v>
      </c>
      <c r="AY85" s="24">
        <v>0</v>
      </c>
      <c r="AZ85" s="24">
        <v>0</v>
      </c>
      <c r="BA85" s="30">
        <v>0</v>
      </c>
      <c r="BB85" s="24">
        <v>0</v>
      </c>
      <c r="BC85" s="21">
        <f t="shared" ref="BC85:BC91" si="127">BF85</f>
        <v>0</v>
      </c>
      <c r="BD85" s="24">
        <v>0</v>
      </c>
      <c r="BE85" s="24">
        <v>0</v>
      </c>
      <c r="BF85" s="30">
        <v>0</v>
      </c>
      <c r="BG85" s="24">
        <v>0</v>
      </c>
    </row>
    <row r="86" spans="1:59" ht="31.5" x14ac:dyDescent="0.25">
      <c r="A86" s="10" t="s">
        <v>190</v>
      </c>
      <c r="B86" s="28" t="s">
        <v>289</v>
      </c>
      <c r="C86" s="17" t="s">
        <v>21</v>
      </c>
      <c r="D86" s="17" t="s">
        <v>31</v>
      </c>
      <c r="E86" s="11">
        <f t="shared" si="104"/>
        <v>1450.3</v>
      </c>
      <c r="F86" s="11">
        <f t="shared" si="105"/>
        <v>0</v>
      </c>
      <c r="G86" s="11">
        <f t="shared" si="106"/>
        <v>0</v>
      </c>
      <c r="H86" s="11">
        <f t="shared" si="107"/>
        <v>1450.3</v>
      </c>
      <c r="I86" s="11">
        <f t="shared" si="108"/>
        <v>0</v>
      </c>
      <c r="J86" s="12">
        <f t="shared" si="109"/>
        <v>599.4</v>
      </c>
      <c r="K86" s="24">
        <v>0</v>
      </c>
      <c r="L86" s="24">
        <v>0</v>
      </c>
      <c r="M86" s="29">
        <v>599.4</v>
      </c>
      <c r="N86" s="24">
        <v>0</v>
      </c>
      <c r="O86" s="21">
        <f t="shared" si="119"/>
        <v>0</v>
      </c>
      <c r="P86" s="24">
        <v>0</v>
      </c>
      <c r="Q86" s="24">
        <v>0</v>
      </c>
      <c r="R86" s="30">
        <v>0</v>
      </c>
      <c r="S86" s="24">
        <v>0</v>
      </c>
      <c r="T86" s="45">
        <f t="shared" si="120"/>
        <v>523.5</v>
      </c>
      <c r="U86" s="24">
        <v>0</v>
      </c>
      <c r="V86" s="24">
        <v>0</v>
      </c>
      <c r="W86" s="46">
        <f>439.5+84</f>
        <v>523.5</v>
      </c>
      <c r="X86" s="24">
        <v>0</v>
      </c>
      <c r="Y86" s="45">
        <f t="shared" si="121"/>
        <v>327.39999999999998</v>
      </c>
      <c r="Z86" s="24">
        <v>0</v>
      </c>
      <c r="AA86" s="24">
        <v>0</v>
      </c>
      <c r="AB86" s="46">
        <v>327.39999999999998</v>
      </c>
      <c r="AC86" s="24">
        <v>0</v>
      </c>
      <c r="AD86" s="21">
        <f t="shared" si="122"/>
        <v>0</v>
      </c>
      <c r="AE86" s="24">
        <v>0</v>
      </c>
      <c r="AF86" s="24">
        <v>0</v>
      </c>
      <c r="AG86" s="30">
        <v>0</v>
      </c>
      <c r="AH86" s="24">
        <v>0</v>
      </c>
      <c r="AI86" s="21">
        <f t="shared" si="123"/>
        <v>0</v>
      </c>
      <c r="AJ86" s="24">
        <v>0</v>
      </c>
      <c r="AK86" s="24">
        <v>0</v>
      </c>
      <c r="AL86" s="30">
        <v>0</v>
      </c>
      <c r="AM86" s="24">
        <v>0</v>
      </c>
      <c r="AN86" s="21">
        <f t="shared" si="124"/>
        <v>0</v>
      </c>
      <c r="AO86" s="24">
        <v>0</v>
      </c>
      <c r="AP86" s="24">
        <v>0</v>
      </c>
      <c r="AQ86" s="30">
        <v>0</v>
      </c>
      <c r="AR86" s="24">
        <v>0</v>
      </c>
      <c r="AS86" s="21">
        <f t="shared" si="125"/>
        <v>0</v>
      </c>
      <c r="AT86" s="24">
        <v>0</v>
      </c>
      <c r="AU86" s="24">
        <v>0</v>
      </c>
      <c r="AV86" s="30">
        <v>0</v>
      </c>
      <c r="AW86" s="24">
        <v>0</v>
      </c>
      <c r="AX86" s="21">
        <f t="shared" si="126"/>
        <v>0</v>
      </c>
      <c r="AY86" s="24">
        <v>0</v>
      </c>
      <c r="AZ86" s="24">
        <v>0</v>
      </c>
      <c r="BA86" s="30">
        <v>0</v>
      </c>
      <c r="BB86" s="24">
        <v>0</v>
      </c>
      <c r="BC86" s="21">
        <f t="shared" si="127"/>
        <v>0</v>
      </c>
      <c r="BD86" s="24">
        <v>0</v>
      </c>
      <c r="BE86" s="24">
        <v>0</v>
      </c>
      <c r="BF86" s="30">
        <v>0</v>
      </c>
      <c r="BG86" s="24">
        <v>0</v>
      </c>
    </row>
    <row r="87" spans="1:59" ht="31.5" x14ac:dyDescent="0.25">
      <c r="A87" s="10" t="s">
        <v>221</v>
      </c>
      <c r="B87" s="28" t="s">
        <v>32</v>
      </c>
      <c r="C87" s="17" t="s">
        <v>21</v>
      </c>
      <c r="D87" s="17" t="s">
        <v>31</v>
      </c>
      <c r="E87" s="11">
        <f t="shared" si="104"/>
        <v>68.3</v>
      </c>
      <c r="F87" s="11">
        <f t="shared" si="105"/>
        <v>0</v>
      </c>
      <c r="G87" s="11">
        <f t="shared" si="106"/>
        <v>0</v>
      </c>
      <c r="H87" s="11">
        <f t="shared" si="107"/>
        <v>68.3</v>
      </c>
      <c r="I87" s="11">
        <f t="shared" si="108"/>
        <v>0</v>
      </c>
      <c r="J87" s="12">
        <f t="shared" si="109"/>
        <v>68.3</v>
      </c>
      <c r="K87" s="24">
        <v>0</v>
      </c>
      <c r="L87" s="24">
        <v>0</v>
      </c>
      <c r="M87" s="29">
        <v>68.3</v>
      </c>
      <c r="N87" s="24">
        <v>0</v>
      </c>
      <c r="O87" s="21">
        <f t="shared" si="119"/>
        <v>0</v>
      </c>
      <c r="P87" s="24">
        <v>0</v>
      </c>
      <c r="Q87" s="24">
        <v>0</v>
      </c>
      <c r="R87" s="30">
        <v>0</v>
      </c>
      <c r="S87" s="24">
        <v>0</v>
      </c>
      <c r="T87" s="21">
        <f t="shared" si="120"/>
        <v>0</v>
      </c>
      <c r="U87" s="24">
        <v>0</v>
      </c>
      <c r="V87" s="24">
        <v>0</v>
      </c>
      <c r="W87" s="30">
        <v>0</v>
      </c>
      <c r="X87" s="24">
        <v>0</v>
      </c>
      <c r="Y87" s="21">
        <f t="shared" si="121"/>
        <v>0</v>
      </c>
      <c r="Z87" s="24">
        <v>0</v>
      </c>
      <c r="AA87" s="24">
        <v>0</v>
      </c>
      <c r="AB87" s="30">
        <v>0</v>
      </c>
      <c r="AC87" s="24">
        <v>0</v>
      </c>
      <c r="AD87" s="21">
        <f t="shared" si="122"/>
        <v>0</v>
      </c>
      <c r="AE87" s="24">
        <v>0</v>
      </c>
      <c r="AF87" s="24">
        <v>0</v>
      </c>
      <c r="AG87" s="30">
        <v>0</v>
      </c>
      <c r="AH87" s="24">
        <v>0</v>
      </c>
      <c r="AI87" s="21">
        <f t="shared" si="123"/>
        <v>0</v>
      </c>
      <c r="AJ87" s="24">
        <v>0</v>
      </c>
      <c r="AK87" s="24">
        <v>0</v>
      </c>
      <c r="AL87" s="30">
        <v>0</v>
      </c>
      <c r="AM87" s="24">
        <v>0</v>
      </c>
      <c r="AN87" s="21">
        <f t="shared" si="124"/>
        <v>0</v>
      </c>
      <c r="AO87" s="24">
        <v>0</v>
      </c>
      <c r="AP87" s="24">
        <v>0</v>
      </c>
      <c r="AQ87" s="30">
        <v>0</v>
      </c>
      <c r="AR87" s="24">
        <v>0</v>
      </c>
      <c r="AS87" s="21">
        <f t="shared" si="125"/>
        <v>0</v>
      </c>
      <c r="AT87" s="24">
        <v>0</v>
      </c>
      <c r="AU87" s="24">
        <v>0</v>
      </c>
      <c r="AV87" s="30">
        <v>0</v>
      </c>
      <c r="AW87" s="24">
        <v>0</v>
      </c>
      <c r="AX87" s="21">
        <f t="shared" si="126"/>
        <v>0</v>
      </c>
      <c r="AY87" s="24">
        <v>0</v>
      </c>
      <c r="AZ87" s="24">
        <v>0</v>
      </c>
      <c r="BA87" s="30">
        <v>0</v>
      </c>
      <c r="BB87" s="24">
        <v>0</v>
      </c>
      <c r="BC87" s="21">
        <f t="shared" si="127"/>
        <v>0</v>
      </c>
      <c r="BD87" s="24">
        <v>0</v>
      </c>
      <c r="BE87" s="24">
        <v>0</v>
      </c>
      <c r="BF87" s="30">
        <v>0</v>
      </c>
      <c r="BG87" s="24">
        <v>0</v>
      </c>
    </row>
    <row r="88" spans="1:59" ht="31.5" x14ac:dyDescent="0.25">
      <c r="A88" s="10" t="s">
        <v>238</v>
      </c>
      <c r="B88" s="28" t="s">
        <v>212</v>
      </c>
      <c r="C88" s="17" t="s">
        <v>21</v>
      </c>
      <c r="D88" s="17" t="s">
        <v>31</v>
      </c>
      <c r="E88" s="11">
        <f t="shared" si="104"/>
        <v>2275.3000000000002</v>
      </c>
      <c r="F88" s="11">
        <f t="shared" si="105"/>
        <v>0</v>
      </c>
      <c r="G88" s="11">
        <f t="shared" si="106"/>
        <v>0</v>
      </c>
      <c r="H88" s="11">
        <f t="shared" si="107"/>
        <v>2275.3000000000002</v>
      </c>
      <c r="I88" s="11">
        <f t="shared" si="108"/>
        <v>0</v>
      </c>
      <c r="J88" s="38">
        <f t="shared" si="109"/>
        <v>0</v>
      </c>
      <c r="K88" s="24">
        <v>0</v>
      </c>
      <c r="L88" s="24">
        <v>0</v>
      </c>
      <c r="M88" s="43">
        <v>0</v>
      </c>
      <c r="N88" s="24">
        <v>0</v>
      </c>
      <c r="O88" s="45">
        <f t="shared" si="119"/>
        <v>1174.7</v>
      </c>
      <c r="P88" s="24">
        <v>0</v>
      </c>
      <c r="Q88" s="24">
        <v>0</v>
      </c>
      <c r="R88" s="46">
        <v>1174.7</v>
      </c>
      <c r="S88" s="24">
        <v>0</v>
      </c>
      <c r="T88" s="45">
        <f t="shared" si="120"/>
        <v>1100.5999999999999</v>
      </c>
      <c r="U88" s="24">
        <v>0</v>
      </c>
      <c r="V88" s="24">
        <v>0</v>
      </c>
      <c r="W88" s="46">
        <v>1100.5999999999999</v>
      </c>
      <c r="X88" s="24">
        <v>0</v>
      </c>
      <c r="Y88" s="21">
        <f t="shared" si="121"/>
        <v>0</v>
      </c>
      <c r="Z88" s="24">
        <v>0</v>
      </c>
      <c r="AA88" s="24">
        <v>0</v>
      </c>
      <c r="AB88" s="30">
        <v>0</v>
      </c>
      <c r="AC88" s="24">
        <v>0</v>
      </c>
      <c r="AD88" s="21">
        <f t="shared" si="122"/>
        <v>0</v>
      </c>
      <c r="AE88" s="24">
        <v>0</v>
      </c>
      <c r="AF88" s="24">
        <v>0</v>
      </c>
      <c r="AG88" s="30">
        <v>0</v>
      </c>
      <c r="AH88" s="24">
        <v>0</v>
      </c>
      <c r="AI88" s="21">
        <f t="shared" si="123"/>
        <v>0</v>
      </c>
      <c r="AJ88" s="24">
        <v>0</v>
      </c>
      <c r="AK88" s="24">
        <v>0</v>
      </c>
      <c r="AL88" s="30">
        <v>0</v>
      </c>
      <c r="AM88" s="24">
        <v>0</v>
      </c>
      <c r="AN88" s="21">
        <f t="shared" si="124"/>
        <v>0</v>
      </c>
      <c r="AO88" s="24">
        <v>0</v>
      </c>
      <c r="AP88" s="24">
        <v>0</v>
      </c>
      <c r="AQ88" s="30">
        <v>0</v>
      </c>
      <c r="AR88" s="24">
        <v>0</v>
      </c>
      <c r="AS88" s="21">
        <f t="shared" si="125"/>
        <v>0</v>
      </c>
      <c r="AT88" s="24">
        <v>0</v>
      </c>
      <c r="AU88" s="24">
        <v>0</v>
      </c>
      <c r="AV88" s="30">
        <v>0</v>
      </c>
      <c r="AW88" s="24">
        <v>0</v>
      </c>
      <c r="AX88" s="21">
        <f t="shared" si="126"/>
        <v>0</v>
      </c>
      <c r="AY88" s="24">
        <v>0</v>
      </c>
      <c r="AZ88" s="24">
        <v>0</v>
      </c>
      <c r="BA88" s="30">
        <v>0</v>
      </c>
      <c r="BB88" s="24">
        <v>0</v>
      </c>
      <c r="BC88" s="21">
        <f t="shared" si="127"/>
        <v>0</v>
      </c>
      <c r="BD88" s="24">
        <v>0</v>
      </c>
      <c r="BE88" s="24">
        <v>0</v>
      </c>
      <c r="BF88" s="30">
        <v>0</v>
      </c>
      <c r="BG88" s="24">
        <v>0</v>
      </c>
    </row>
    <row r="89" spans="1:59" ht="31.5" x14ac:dyDescent="0.25">
      <c r="A89" s="10" t="s">
        <v>239</v>
      </c>
      <c r="B89" s="28" t="s">
        <v>202</v>
      </c>
      <c r="C89" s="17" t="s">
        <v>21</v>
      </c>
      <c r="D89" s="17" t="s">
        <v>31</v>
      </c>
      <c r="E89" s="11">
        <f t="shared" si="104"/>
        <v>1660.8</v>
      </c>
      <c r="F89" s="11">
        <f t="shared" si="105"/>
        <v>0</v>
      </c>
      <c r="G89" s="11">
        <f t="shared" si="106"/>
        <v>0</v>
      </c>
      <c r="H89" s="11">
        <f t="shared" si="107"/>
        <v>1660.8</v>
      </c>
      <c r="I89" s="11">
        <f t="shared" si="108"/>
        <v>0</v>
      </c>
      <c r="J89" s="38">
        <f t="shared" si="109"/>
        <v>0</v>
      </c>
      <c r="K89" s="24">
        <v>0</v>
      </c>
      <c r="L89" s="24">
        <v>0</v>
      </c>
      <c r="M89" s="43">
        <v>0</v>
      </c>
      <c r="N89" s="24">
        <v>0</v>
      </c>
      <c r="O89" s="45">
        <f t="shared" si="119"/>
        <v>1030.3</v>
      </c>
      <c r="P89" s="24">
        <v>0</v>
      </c>
      <c r="Q89" s="24">
        <v>0</v>
      </c>
      <c r="R89" s="46">
        <f>457.9+572.4</f>
        <v>1030.3</v>
      </c>
      <c r="S89" s="24">
        <v>0</v>
      </c>
      <c r="T89" s="21">
        <f t="shared" si="120"/>
        <v>0</v>
      </c>
      <c r="U89" s="24">
        <v>0</v>
      </c>
      <c r="V89" s="24">
        <v>0</v>
      </c>
      <c r="W89" s="30">
        <v>0</v>
      </c>
      <c r="X89" s="24">
        <v>0</v>
      </c>
      <c r="Y89" s="21">
        <f t="shared" si="121"/>
        <v>630.5</v>
      </c>
      <c r="Z89" s="24">
        <v>0</v>
      </c>
      <c r="AA89" s="24">
        <v>0</v>
      </c>
      <c r="AB89" s="30">
        <v>630.5</v>
      </c>
      <c r="AC89" s="24">
        <v>0</v>
      </c>
      <c r="AD89" s="21">
        <f t="shared" si="122"/>
        <v>0</v>
      </c>
      <c r="AE89" s="24">
        <v>0</v>
      </c>
      <c r="AF89" s="24">
        <v>0</v>
      </c>
      <c r="AG89" s="30">
        <v>0</v>
      </c>
      <c r="AH89" s="24">
        <v>0</v>
      </c>
      <c r="AI89" s="21">
        <f t="shared" si="123"/>
        <v>0</v>
      </c>
      <c r="AJ89" s="24">
        <v>0</v>
      </c>
      <c r="AK89" s="24">
        <v>0</v>
      </c>
      <c r="AL89" s="30">
        <v>0</v>
      </c>
      <c r="AM89" s="24">
        <v>0</v>
      </c>
      <c r="AN89" s="21">
        <f t="shared" si="124"/>
        <v>0</v>
      </c>
      <c r="AO89" s="24">
        <v>0</v>
      </c>
      <c r="AP89" s="24">
        <v>0</v>
      </c>
      <c r="AQ89" s="30">
        <v>0</v>
      </c>
      <c r="AR89" s="24">
        <v>0</v>
      </c>
      <c r="AS89" s="21">
        <f t="shared" si="125"/>
        <v>0</v>
      </c>
      <c r="AT89" s="24">
        <v>0</v>
      </c>
      <c r="AU89" s="24">
        <v>0</v>
      </c>
      <c r="AV89" s="30">
        <v>0</v>
      </c>
      <c r="AW89" s="24">
        <v>0</v>
      </c>
      <c r="AX89" s="21">
        <f t="shared" si="126"/>
        <v>0</v>
      </c>
      <c r="AY89" s="24">
        <v>0</v>
      </c>
      <c r="AZ89" s="24">
        <v>0</v>
      </c>
      <c r="BA89" s="30">
        <v>0</v>
      </c>
      <c r="BB89" s="24">
        <v>0</v>
      </c>
      <c r="BC89" s="21">
        <f t="shared" si="127"/>
        <v>0</v>
      </c>
      <c r="BD89" s="24">
        <v>0</v>
      </c>
      <c r="BE89" s="24">
        <v>0</v>
      </c>
      <c r="BF89" s="30">
        <v>0</v>
      </c>
      <c r="BG89" s="24">
        <v>0</v>
      </c>
    </row>
    <row r="90" spans="1:59" ht="31.5" x14ac:dyDescent="0.25">
      <c r="A90" s="10" t="s">
        <v>272</v>
      </c>
      <c r="B90" s="28" t="s">
        <v>210</v>
      </c>
      <c r="C90" s="17" t="s">
        <v>21</v>
      </c>
      <c r="D90" s="17" t="s">
        <v>31</v>
      </c>
      <c r="E90" s="11">
        <f t="shared" si="104"/>
        <v>46.9</v>
      </c>
      <c r="F90" s="11">
        <f t="shared" si="105"/>
        <v>0</v>
      </c>
      <c r="G90" s="11">
        <f t="shared" si="106"/>
        <v>0</v>
      </c>
      <c r="H90" s="11">
        <f t="shared" si="107"/>
        <v>46.9</v>
      </c>
      <c r="I90" s="11">
        <f t="shared" si="108"/>
        <v>0</v>
      </c>
      <c r="J90" s="38">
        <f t="shared" si="109"/>
        <v>0</v>
      </c>
      <c r="K90" s="24">
        <v>0</v>
      </c>
      <c r="L90" s="24">
        <v>0</v>
      </c>
      <c r="M90" s="43">
        <v>0</v>
      </c>
      <c r="N90" s="24">
        <v>0</v>
      </c>
      <c r="O90" s="45">
        <f t="shared" si="119"/>
        <v>46.9</v>
      </c>
      <c r="P90" s="24">
        <v>0</v>
      </c>
      <c r="Q90" s="24">
        <v>0</v>
      </c>
      <c r="R90" s="46">
        <v>46.9</v>
      </c>
      <c r="S90" s="24">
        <v>0</v>
      </c>
      <c r="T90" s="21">
        <f t="shared" si="120"/>
        <v>0</v>
      </c>
      <c r="U90" s="24">
        <v>0</v>
      </c>
      <c r="V90" s="24">
        <v>0</v>
      </c>
      <c r="W90" s="30">
        <v>0</v>
      </c>
      <c r="X90" s="24">
        <v>0</v>
      </c>
      <c r="Y90" s="21">
        <f t="shared" si="121"/>
        <v>0</v>
      </c>
      <c r="Z90" s="24">
        <v>0</v>
      </c>
      <c r="AA90" s="24">
        <v>0</v>
      </c>
      <c r="AB90" s="30">
        <v>0</v>
      </c>
      <c r="AC90" s="24">
        <v>0</v>
      </c>
      <c r="AD90" s="21">
        <f t="shared" si="122"/>
        <v>0</v>
      </c>
      <c r="AE90" s="24">
        <v>0</v>
      </c>
      <c r="AF90" s="24">
        <v>0</v>
      </c>
      <c r="AG90" s="30">
        <v>0</v>
      </c>
      <c r="AH90" s="24">
        <v>0</v>
      </c>
      <c r="AI90" s="21">
        <f t="shared" si="123"/>
        <v>0</v>
      </c>
      <c r="AJ90" s="24">
        <v>0</v>
      </c>
      <c r="AK90" s="24">
        <v>0</v>
      </c>
      <c r="AL90" s="30">
        <v>0</v>
      </c>
      <c r="AM90" s="24">
        <v>0</v>
      </c>
      <c r="AN90" s="21">
        <f t="shared" si="124"/>
        <v>0</v>
      </c>
      <c r="AO90" s="24">
        <v>0</v>
      </c>
      <c r="AP90" s="24">
        <v>0</v>
      </c>
      <c r="AQ90" s="30">
        <v>0</v>
      </c>
      <c r="AR90" s="24">
        <v>0</v>
      </c>
      <c r="AS90" s="21">
        <f t="shared" si="125"/>
        <v>0</v>
      </c>
      <c r="AT90" s="24">
        <v>0</v>
      </c>
      <c r="AU90" s="24">
        <v>0</v>
      </c>
      <c r="AV90" s="30">
        <v>0</v>
      </c>
      <c r="AW90" s="24">
        <v>0</v>
      </c>
      <c r="AX90" s="21">
        <f t="shared" si="126"/>
        <v>0</v>
      </c>
      <c r="AY90" s="24">
        <v>0</v>
      </c>
      <c r="AZ90" s="24">
        <v>0</v>
      </c>
      <c r="BA90" s="30">
        <v>0</v>
      </c>
      <c r="BB90" s="24">
        <v>0</v>
      </c>
      <c r="BC90" s="21">
        <f t="shared" si="127"/>
        <v>0</v>
      </c>
      <c r="BD90" s="24">
        <v>0</v>
      </c>
      <c r="BE90" s="24">
        <v>0</v>
      </c>
      <c r="BF90" s="30">
        <v>0</v>
      </c>
      <c r="BG90" s="24">
        <v>0</v>
      </c>
    </row>
    <row r="91" spans="1:59" ht="31.5" x14ac:dyDescent="0.25">
      <c r="A91" s="10" t="s">
        <v>273</v>
      </c>
      <c r="B91" s="28" t="s">
        <v>218</v>
      </c>
      <c r="C91" s="17" t="s">
        <v>21</v>
      </c>
      <c r="D91" s="17" t="s">
        <v>31</v>
      </c>
      <c r="E91" s="11">
        <f t="shared" si="104"/>
        <v>525.5</v>
      </c>
      <c r="F91" s="11">
        <f t="shared" si="105"/>
        <v>0</v>
      </c>
      <c r="G91" s="11">
        <f t="shared" si="106"/>
        <v>0</v>
      </c>
      <c r="H91" s="11">
        <f t="shared" si="107"/>
        <v>525.5</v>
      </c>
      <c r="I91" s="11">
        <f t="shared" si="108"/>
        <v>0</v>
      </c>
      <c r="J91" s="38">
        <f t="shared" si="109"/>
        <v>0</v>
      </c>
      <c r="K91" s="24">
        <v>0</v>
      </c>
      <c r="L91" s="24">
        <v>0</v>
      </c>
      <c r="M91" s="43">
        <v>0</v>
      </c>
      <c r="N91" s="24">
        <v>0</v>
      </c>
      <c r="O91" s="45">
        <f t="shared" si="119"/>
        <v>489.8</v>
      </c>
      <c r="P91" s="24">
        <v>0</v>
      </c>
      <c r="Q91" s="24">
        <v>0</v>
      </c>
      <c r="R91" s="46">
        <v>489.8</v>
      </c>
      <c r="S91" s="24">
        <v>0</v>
      </c>
      <c r="T91" s="45">
        <f t="shared" si="120"/>
        <v>35.700000000000003</v>
      </c>
      <c r="U91" s="24">
        <v>0</v>
      </c>
      <c r="V91" s="24">
        <v>0</v>
      </c>
      <c r="W91" s="46">
        <v>35.700000000000003</v>
      </c>
      <c r="X91" s="24">
        <v>0</v>
      </c>
      <c r="Y91" s="21">
        <f t="shared" si="121"/>
        <v>0</v>
      </c>
      <c r="Z91" s="24">
        <v>0</v>
      </c>
      <c r="AA91" s="24">
        <v>0</v>
      </c>
      <c r="AB91" s="30">
        <v>0</v>
      </c>
      <c r="AC91" s="24">
        <v>0</v>
      </c>
      <c r="AD91" s="21">
        <f t="shared" si="122"/>
        <v>0</v>
      </c>
      <c r="AE91" s="24">
        <v>0</v>
      </c>
      <c r="AF91" s="24">
        <v>0</v>
      </c>
      <c r="AG91" s="30">
        <v>0</v>
      </c>
      <c r="AH91" s="24">
        <v>0</v>
      </c>
      <c r="AI91" s="21">
        <f t="shared" si="123"/>
        <v>0</v>
      </c>
      <c r="AJ91" s="24">
        <v>0</v>
      </c>
      <c r="AK91" s="24">
        <v>0</v>
      </c>
      <c r="AL91" s="30">
        <v>0</v>
      </c>
      <c r="AM91" s="24">
        <v>0</v>
      </c>
      <c r="AN91" s="21">
        <f t="shared" si="124"/>
        <v>0</v>
      </c>
      <c r="AO91" s="24">
        <v>0</v>
      </c>
      <c r="AP91" s="24">
        <v>0</v>
      </c>
      <c r="AQ91" s="30">
        <v>0</v>
      </c>
      <c r="AR91" s="24">
        <v>0</v>
      </c>
      <c r="AS91" s="21">
        <f t="shared" si="125"/>
        <v>0</v>
      </c>
      <c r="AT91" s="24">
        <v>0</v>
      </c>
      <c r="AU91" s="24">
        <v>0</v>
      </c>
      <c r="AV91" s="30">
        <v>0</v>
      </c>
      <c r="AW91" s="24">
        <v>0</v>
      </c>
      <c r="AX91" s="21">
        <f t="shared" si="126"/>
        <v>0</v>
      </c>
      <c r="AY91" s="24">
        <v>0</v>
      </c>
      <c r="AZ91" s="24">
        <v>0</v>
      </c>
      <c r="BA91" s="30">
        <v>0</v>
      </c>
      <c r="BB91" s="24">
        <v>0</v>
      </c>
      <c r="BC91" s="21">
        <f t="shared" si="127"/>
        <v>0</v>
      </c>
      <c r="BD91" s="24">
        <v>0</v>
      </c>
      <c r="BE91" s="24">
        <v>0</v>
      </c>
      <c r="BF91" s="30">
        <v>0</v>
      </c>
      <c r="BG91" s="24">
        <v>0</v>
      </c>
    </row>
    <row r="92" spans="1:59" ht="31.5" x14ac:dyDescent="0.25">
      <c r="A92" s="10" t="s">
        <v>274</v>
      </c>
      <c r="B92" s="28" t="s">
        <v>211</v>
      </c>
      <c r="C92" s="17" t="s">
        <v>21</v>
      </c>
      <c r="D92" s="17" t="s">
        <v>31</v>
      </c>
      <c r="E92" s="11">
        <f t="shared" ref="E92" si="128">J92+O92+T92+Y92+AD92+AI92+AN92+AS92+AX92+BC92</f>
        <v>630.9</v>
      </c>
      <c r="F92" s="11">
        <f t="shared" ref="F92" si="129">K92+P92+U92+Z92+AE92+AJ92+AO92+AT92+AY92+BD92</f>
        <v>0</v>
      </c>
      <c r="G92" s="11">
        <f t="shared" ref="G92" si="130">L92+Q92+V92+AA92+AF92+AK92+AP92+AU92+AZ92+BE92</f>
        <v>0</v>
      </c>
      <c r="H92" s="11">
        <f t="shared" ref="H92" si="131">M92+R92+W92+AB92+AG92+AL92+AQ92+AV92+BA92+BF92</f>
        <v>630.9</v>
      </c>
      <c r="I92" s="11">
        <f t="shared" ref="I92" si="132">N92+S92+X92+AC92+AH92+AM92+AR92+AW92+BB92+BG92</f>
        <v>0</v>
      </c>
      <c r="J92" s="38">
        <f t="shared" ref="J92" si="133">M92</f>
        <v>0</v>
      </c>
      <c r="K92" s="24">
        <v>0</v>
      </c>
      <c r="L92" s="24">
        <v>0</v>
      </c>
      <c r="M92" s="43">
        <v>0</v>
      </c>
      <c r="N92" s="24">
        <v>0</v>
      </c>
      <c r="O92" s="45">
        <f t="shared" ref="O92" si="134">R92</f>
        <v>366.4</v>
      </c>
      <c r="P92" s="24">
        <v>0</v>
      </c>
      <c r="Q92" s="24">
        <v>0</v>
      </c>
      <c r="R92" s="46">
        <v>366.4</v>
      </c>
      <c r="S92" s="24">
        <v>0</v>
      </c>
      <c r="T92" s="45">
        <f t="shared" ref="T92" si="135">W92</f>
        <v>264.5</v>
      </c>
      <c r="U92" s="24">
        <v>0</v>
      </c>
      <c r="V92" s="24">
        <v>0</v>
      </c>
      <c r="W92" s="46">
        <v>264.5</v>
      </c>
      <c r="X92" s="24">
        <v>0</v>
      </c>
      <c r="Y92" s="21">
        <f t="shared" ref="Y92" si="136">AB92</f>
        <v>0</v>
      </c>
      <c r="Z92" s="24">
        <v>0</v>
      </c>
      <c r="AA92" s="24">
        <v>0</v>
      </c>
      <c r="AB92" s="30">
        <v>0</v>
      </c>
      <c r="AC92" s="24">
        <v>0</v>
      </c>
      <c r="AD92" s="21">
        <f t="shared" ref="AD92" si="137">AG92</f>
        <v>0</v>
      </c>
      <c r="AE92" s="24">
        <v>0</v>
      </c>
      <c r="AF92" s="24">
        <v>0</v>
      </c>
      <c r="AG92" s="30">
        <v>0</v>
      </c>
      <c r="AH92" s="24">
        <v>0</v>
      </c>
      <c r="AI92" s="21">
        <f t="shared" ref="AI92" si="138">AL92</f>
        <v>0</v>
      </c>
      <c r="AJ92" s="24">
        <v>0</v>
      </c>
      <c r="AK92" s="24">
        <v>0</v>
      </c>
      <c r="AL92" s="30">
        <v>0</v>
      </c>
      <c r="AM92" s="24">
        <v>0</v>
      </c>
      <c r="AN92" s="21">
        <f t="shared" ref="AN92" si="139">AQ92</f>
        <v>0</v>
      </c>
      <c r="AO92" s="24">
        <v>0</v>
      </c>
      <c r="AP92" s="24">
        <v>0</v>
      </c>
      <c r="AQ92" s="30">
        <v>0</v>
      </c>
      <c r="AR92" s="24">
        <v>0</v>
      </c>
      <c r="AS92" s="21">
        <f t="shared" ref="AS92" si="140">AV92</f>
        <v>0</v>
      </c>
      <c r="AT92" s="24">
        <v>0</v>
      </c>
      <c r="AU92" s="24">
        <v>0</v>
      </c>
      <c r="AV92" s="30">
        <v>0</v>
      </c>
      <c r="AW92" s="24">
        <v>0</v>
      </c>
      <c r="AX92" s="21">
        <f t="shared" ref="AX92" si="141">BA92</f>
        <v>0</v>
      </c>
      <c r="AY92" s="24">
        <v>0</v>
      </c>
      <c r="AZ92" s="24">
        <v>0</v>
      </c>
      <c r="BA92" s="30">
        <v>0</v>
      </c>
      <c r="BB92" s="24">
        <v>0</v>
      </c>
      <c r="BC92" s="21">
        <f t="shared" ref="BC92" si="142">BF92</f>
        <v>0</v>
      </c>
      <c r="BD92" s="24">
        <v>0</v>
      </c>
      <c r="BE92" s="24">
        <v>0</v>
      </c>
      <c r="BF92" s="30">
        <v>0</v>
      </c>
      <c r="BG92" s="24">
        <v>0</v>
      </c>
    </row>
    <row r="93" spans="1:59" s="9" customFormat="1" ht="30.75" customHeight="1" x14ac:dyDescent="0.25">
      <c r="A93" s="61" t="s">
        <v>137</v>
      </c>
      <c r="B93" s="122" t="s">
        <v>136</v>
      </c>
      <c r="C93" s="122"/>
      <c r="D93" s="122"/>
      <c r="E93" s="8">
        <f>SUM(E94:E114)</f>
        <v>99156.7</v>
      </c>
      <c r="F93" s="8">
        <f t="shared" ref="F93:BG93" si="143">SUM(F94:F114)</f>
        <v>0</v>
      </c>
      <c r="G93" s="8">
        <f t="shared" si="143"/>
        <v>0</v>
      </c>
      <c r="H93" s="8">
        <f t="shared" si="143"/>
        <v>99156.7</v>
      </c>
      <c r="I93" s="8">
        <f t="shared" si="143"/>
        <v>0</v>
      </c>
      <c r="J93" s="8">
        <f t="shared" si="143"/>
        <v>19479.7</v>
      </c>
      <c r="K93" s="8">
        <f t="shared" si="143"/>
        <v>0</v>
      </c>
      <c r="L93" s="8">
        <f t="shared" si="143"/>
        <v>0</v>
      </c>
      <c r="M93" s="8">
        <f t="shared" si="143"/>
        <v>19479.7</v>
      </c>
      <c r="N93" s="8">
        <f t="shared" si="143"/>
        <v>0</v>
      </c>
      <c r="O93" s="8">
        <f t="shared" si="143"/>
        <v>27160.2</v>
      </c>
      <c r="P93" s="8">
        <f t="shared" si="143"/>
        <v>0</v>
      </c>
      <c r="Q93" s="8">
        <f t="shared" si="143"/>
        <v>0</v>
      </c>
      <c r="R93" s="8">
        <f t="shared" si="143"/>
        <v>27160.2</v>
      </c>
      <c r="S93" s="8">
        <f t="shared" si="143"/>
        <v>0</v>
      </c>
      <c r="T93" s="8">
        <f t="shared" si="143"/>
        <v>15783.6</v>
      </c>
      <c r="U93" s="8">
        <f t="shared" si="143"/>
        <v>0</v>
      </c>
      <c r="V93" s="8">
        <f t="shared" si="143"/>
        <v>0</v>
      </c>
      <c r="W93" s="8">
        <f t="shared" si="143"/>
        <v>15783.6</v>
      </c>
      <c r="X93" s="8">
        <f t="shared" si="143"/>
        <v>0</v>
      </c>
      <c r="Y93" s="8">
        <f t="shared" si="143"/>
        <v>36733.199999999997</v>
      </c>
      <c r="Z93" s="8">
        <f t="shared" si="143"/>
        <v>0</v>
      </c>
      <c r="AA93" s="8">
        <f t="shared" si="143"/>
        <v>0</v>
      </c>
      <c r="AB93" s="8">
        <f t="shared" si="143"/>
        <v>36733.199999999997</v>
      </c>
      <c r="AC93" s="8">
        <f t="shared" si="143"/>
        <v>0</v>
      </c>
      <c r="AD93" s="8">
        <f t="shared" si="143"/>
        <v>0</v>
      </c>
      <c r="AE93" s="8">
        <f t="shared" si="143"/>
        <v>0</v>
      </c>
      <c r="AF93" s="8">
        <f t="shared" si="143"/>
        <v>0</v>
      </c>
      <c r="AG93" s="8">
        <f t="shared" si="143"/>
        <v>0</v>
      </c>
      <c r="AH93" s="8">
        <f t="shared" si="143"/>
        <v>0</v>
      </c>
      <c r="AI93" s="8">
        <f t="shared" si="143"/>
        <v>0</v>
      </c>
      <c r="AJ93" s="8">
        <f t="shared" si="143"/>
        <v>0</v>
      </c>
      <c r="AK93" s="8">
        <f t="shared" si="143"/>
        <v>0</v>
      </c>
      <c r="AL93" s="8">
        <f t="shared" si="143"/>
        <v>0</v>
      </c>
      <c r="AM93" s="8">
        <f t="shared" si="143"/>
        <v>0</v>
      </c>
      <c r="AN93" s="8">
        <f t="shared" si="143"/>
        <v>0</v>
      </c>
      <c r="AO93" s="8">
        <f t="shared" si="143"/>
        <v>0</v>
      </c>
      <c r="AP93" s="8">
        <f t="shared" si="143"/>
        <v>0</v>
      </c>
      <c r="AQ93" s="8">
        <f t="shared" si="143"/>
        <v>0</v>
      </c>
      <c r="AR93" s="8">
        <f t="shared" si="143"/>
        <v>0</v>
      </c>
      <c r="AS93" s="8">
        <f t="shared" si="143"/>
        <v>0</v>
      </c>
      <c r="AT93" s="8">
        <f t="shared" si="143"/>
        <v>0</v>
      </c>
      <c r="AU93" s="8">
        <f t="shared" si="143"/>
        <v>0</v>
      </c>
      <c r="AV93" s="8">
        <f t="shared" si="143"/>
        <v>0</v>
      </c>
      <c r="AW93" s="8">
        <f t="shared" si="143"/>
        <v>0</v>
      </c>
      <c r="AX93" s="8">
        <f t="shared" si="143"/>
        <v>0</v>
      </c>
      <c r="AY93" s="8">
        <f t="shared" si="143"/>
        <v>0</v>
      </c>
      <c r="AZ93" s="8">
        <f t="shared" si="143"/>
        <v>0</v>
      </c>
      <c r="BA93" s="8">
        <f t="shared" si="143"/>
        <v>0</v>
      </c>
      <c r="BB93" s="8">
        <f t="shared" si="143"/>
        <v>0</v>
      </c>
      <c r="BC93" s="8">
        <f t="shared" si="143"/>
        <v>0</v>
      </c>
      <c r="BD93" s="8">
        <f t="shared" si="143"/>
        <v>0</v>
      </c>
      <c r="BE93" s="8">
        <f t="shared" si="143"/>
        <v>0</v>
      </c>
      <c r="BF93" s="8">
        <f t="shared" si="143"/>
        <v>0</v>
      </c>
      <c r="BG93" s="8">
        <f t="shared" si="143"/>
        <v>0</v>
      </c>
    </row>
    <row r="94" spans="1:59" ht="63" x14ac:dyDescent="0.25">
      <c r="A94" s="10" t="s">
        <v>138</v>
      </c>
      <c r="B94" s="28" t="s">
        <v>220</v>
      </c>
      <c r="C94" s="17" t="s">
        <v>21</v>
      </c>
      <c r="D94" s="17" t="s">
        <v>31</v>
      </c>
      <c r="E94" s="11">
        <f t="shared" ref="E94:E104" si="144">J94+O94+T94+Y94+AD94+AI94+AN94+AS94+AX94+BC94</f>
        <v>17647.8</v>
      </c>
      <c r="F94" s="11">
        <f t="shared" ref="F94:F104" si="145">K94+P94+U94+Z94+AE94+AJ94+AO94+AT94+AY94+BD94</f>
        <v>0</v>
      </c>
      <c r="G94" s="11">
        <f t="shared" ref="G94:G104" si="146">L94+Q94+V94+AA94+AF94+AK94+AP94+AU94+AZ94+BE94</f>
        <v>0</v>
      </c>
      <c r="H94" s="11">
        <f t="shared" ref="H94:H104" si="147">M94+R94+W94+AB94+AG94+AL94+AQ94+AV94+BA94+BF94</f>
        <v>17647.8</v>
      </c>
      <c r="I94" s="11">
        <f t="shared" ref="I94:I104" si="148">N94+S94+X94+AC94+AH94+AM94+AR94+AW94+BB94+BG94</f>
        <v>0</v>
      </c>
      <c r="J94" s="12">
        <f t="shared" ref="J94:J104" si="149">M94</f>
        <v>13244.8</v>
      </c>
      <c r="K94" s="24">
        <v>0</v>
      </c>
      <c r="L94" s="24">
        <v>0</v>
      </c>
      <c r="M94" s="29">
        <f>17648.8-4404</f>
        <v>13244.8</v>
      </c>
      <c r="N94" s="24">
        <v>0</v>
      </c>
      <c r="O94" s="45">
        <f t="shared" ref="O94:O100" si="150">R94</f>
        <v>4403</v>
      </c>
      <c r="P94" s="24">
        <v>0</v>
      </c>
      <c r="Q94" s="24">
        <v>0</v>
      </c>
      <c r="R94" s="46">
        <v>4403</v>
      </c>
      <c r="S94" s="24">
        <v>0</v>
      </c>
      <c r="T94" s="21">
        <f t="shared" ref="T94:T100" si="151">W94</f>
        <v>0</v>
      </c>
      <c r="U94" s="24">
        <v>0</v>
      </c>
      <c r="V94" s="24">
        <v>0</v>
      </c>
      <c r="W94" s="30">
        <v>0</v>
      </c>
      <c r="X94" s="24">
        <v>0</v>
      </c>
      <c r="Y94" s="21">
        <f t="shared" ref="Y94:Y100" si="152">AB94</f>
        <v>0</v>
      </c>
      <c r="Z94" s="24">
        <v>0</v>
      </c>
      <c r="AA94" s="24">
        <v>0</v>
      </c>
      <c r="AB94" s="30">
        <v>0</v>
      </c>
      <c r="AC94" s="24">
        <v>0</v>
      </c>
      <c r="AD94" s="21">
        <f t="shared" ref="AD94:AD100" si="153">AG94</f>
        <v>0</v>
      </c>
      <c r="AE94" s="24">
        <v>0</v>
      </c>
      <c r="AF94" s="24">
        <v>0</v>
      </c>
      <c r="AG94" s="30">
        <v>0</v>
      </c>
      <c r="AH94" s="24">
        <v>0</v>
      </c>
      <c r="AI94" s="21">
        <f t="shared" ref="AI94:AI100" si="154">AL94</f>
        <v>0</v>
      </c>
      <c r="AJ94" s="24">
        <v>0</v>
      </c>
      <c r="AK94" s="24">
        <v>0</v>
      </c>
      <c r="AL94" s="30">
        <v>0</v>
      </c>
      <c r="AM94" s="24">
        <v>0</v>
      </c>
      <c r="AN94" s="21">
        <f t="shared" ref="AN94:AN100" si="155">AQ94</f>
        <v>0</v>
      </c>
      <c r="AO94" s="24">
        <v>0</v>
      </c>
      <c r="AP94" s="24">
        <v>0</v>
      </c>
      <c r="AQ94" s="30">
        <v>0</v>
      </c>
      <c r="AR94" s="24">
        <v>0</v>
      </c>
      <c r="AS94" s="21">
        <f t="shared" ref="AS94:AS100" si="156">AV94</f>
        <v>0</v>
      </c>
      <c r="AT94" s="24">
        <v>0</v>
      </c>
      <c r="AU94" s="24">
        <v>0</v>
      </c>
      <c r="AV94" s="30">
        <v>0</v>
      </c>
      <c r="AW94" s="24">
        <v>0</v>
      </c>
      <c r="AX94" s="21">
        <f t="shared" ref="AX94:AX100" si="157">BA94</f>
        <v>0</v>
      </c>
      <c r="AY94" s="24">
        <v>0</v>
      </c>
      <c r="AZ94" s="24">
        <v>0</v>
      </c>
      <c r="BA94" s="30">
        <v>0</v>
      </c>
      <c r="BB94" s="24">
        <v>0</v>
      </c>
      <c r="BC94" s="21">
        <f t="shared" ref="BC94:BC100" si="158">BF94</f>
        <v>0</v>
      </c>
      <c r="BD94" s="24">
        <v>0</v>
      </c>
      <c r="BE94" s="24">
        <v>0</v>
      </c>
      <c r="BF94" s="30">
        <v>0</v>
      </c>
      <c r="BG94" s="24">
        <v>0</v>
      </c>
    </row>
    <row r="95" spans="1:59" ht="47.25" x14ac:dyDescent="0.25">
      <c r="A95" s="10" t="s">
        <v>162</v>
      </c>
      <c r="B95" s="28" t="s">
        <v>163</v>
      </c>
      <c r="C95" s="17" t="s">
        <v>21</v>
      </c>
      <c r="D95" s="17" t="s">
        <v>31</v>
      </c>
      <c r="E95" s="11">
        <f t="shared" si="144"/>
        <v>388.3</v>
      </c>
      <c r="F95" s="11">
        <f t="shared" si="145"/>
        <v>0</v>
      </c>
      <c r="G95" s="11">
        <f t="shared" si="146"/>
        <v>0</v>
      </c>
      <c r="H95" s="11">
        <f t="shared" si="147"/>
        <v>388.3</v>
      </c>
      <c r="I95" s="11">
        <f t="shared" si="148"/>
        <v>0</v>
      </c>
      <c r="J95" s="12">
        <f t="shared" si="149"/>
        <v>388.3</v>
      </c>
      <c r="K95" s="24">
        <v>0</v>
      </c>
      <c r="L95" s="24">
        <v>0</v>
      </c>
      <c r="M95" s="29">
        <v>388.3</v>
      </c>
      <c r="N95" s="24">
        <v>0</v>
      </c>
      <c r="O95" s="21">
        <f t="shared" si="150"/>
        <v>0</v>
      </c>
      <c r="P95" s="24">
        <v>0</v>
      </c>
      <c r="Q95" s="24">
        <v>0</v>
      </c>
      <c r="R95" s="30">
        <v>0</v>
      </c>
      <c r="S95" s="24">
        <v>0</v>
      </c>
      <c r="T95" s="21">
        <f t="shared" si="151"/>
        <v>0</v>
      </c>
      <c r="U95" s="24">
        <v>0</v>
      </c>
      <c r="V95" s="24">
        <v>0</v>
      </c>
      <c r="W95" s="30">
        <v>0</v>
      </c>
      <c r="X95" s="24">
        <v>0</v>
      </c>
      <c r="Y95" s="21">
        <f t="shared" si="152"/>
        <v>0</v>
      </c>
      <c r="Z95" s="24">
        <v>0</v>
      </c>
      <c r="AA95" s="24">
        <v>0</v>
      </c>
      <c r="AB95" s="30">
        <v>0</v>
      </c>
      <c r="AC95" s="24">
        <v>0</v>
      </c>
      <c r="AD95" s="21">
        <f t="shared" si="153"/>
        <v>0</v>
      </c>
      <c r="AE95" s="24">
        <v>0</v>
      </c>
      <c r="AF95" s="24">
        <v>0</v>
      </c>
      <c r="AG95" s="30">
        <v>0</v>
      </c>
      <c r="AH95" s="24">
        <v>0</v>
      </c>
      <c r="AI95" s="21">
        <f t="shared" si="154"/>
        <v>0</v>
      </c>
      <c r="AJ95" s="24">
        <v>0</v>
      </c>
      <c r="AK95" s="24">
        <v>0</v>
      </c>
      <c r="AL95" s="30">
        <v>0</v>
      </c>
      <c r="AM95" s="24">
        <v>0</v>
      </c>
      <c r="AN95" s="21">
        <f t="shared" si="155"/>
        <v>0</v>
      </c>
      <c r="AO95" s="24">
        <v>0</v>
      </c>
      <c r="AP95" s="24">
        <v>0</v>
      </c>
      <c r="AQ95" s="30">
        <v>0</v>
      </c>
      <c r="AR95" s="24">
        <v>0</v>
      </c>
      <c r="AS95" s="21">
        <f t="shared" si="156"/>
        <v>0</v>
      </c>
      <c r="AT95" s="24">
        <v>0</v>
      </c>
      <c r="AU95" s="24">
        <v>0</v>
      </c>
      <c r="AV95" s="30">
        <v>0</v>
      </c>
      <c r="AW95" s="24">
        <v>0</v>
      </c>
      <c r="AX95" s="21">
        <f t="shared" si="157"/>
        <v>0</v>
      </c>
      <c r="AY95" s="24">
        <v>0</v>
      </c>
      <c r="AZ95" s="24">
        <v>0</v>
      </c>
      <c r="BA95" s="30">
        <v>0</v>
      </c>
      <c r="BB95" s="24">
        <v>0</v>
      </c>
      <c r="BC95" s="21">
        <f t="shared" si="158"/>
        <v>0</v>
      </c>
      <c r="BD95" s="24">
        <v>0</v>
      </c>
      <c r="BE95" s="24">
        <v>0</v>
      </c>
      <c r="BF95" s="30">
        <v>0</v>
      </c>
      <c r="BG95" s="24">
        <v>0</v>
      </c>
    </row>
    <row r="96" spans="1:59" ht="63" x14ac:dyDescent="0.25">
      <c r="A96" s="10" t="s">
        <v>165</v>
      </c>
      <c r="B96" s="28" t="s">
        <v>166</v>
      </c>
      <c r="C96" s="17" t="s">
        <v>21</v>
      </c>
      <c r="D96" s="17" t="s">
        <v>31</v>
      </c>
      <c r="E96" s="11">
        <f t="shared" si="144"/>
        <v>3872.3</v>
      </c>
      <c r="F96" s="11">
        <f t="shared" si="145"/>
        <v>0</v>
      </c>
      <c r="G96" s="11">
        <f t="shared" si="146"/>
        <v>0</v>
      </c>
      <c r="H96" s="11">
        <f t="shared" si="147"/>
        <v>3872.3</v>
      </c>
      <c r="I96" s="11">
        <f t="shared" si="148"/>
        <v>0</v>
      </c>
      <c r="J96" s="12">
        <f t="shared" si="149"/>
        <v>3872.3</v>
      </c>
      <c r="K96" s="24">
        <v>0</v>
      </c>
      <c r="L96" s="24">
        <v>0</v>
      </c>
      <c r="M96" s="29">
        <v>3872.3</v>
      </c>
      <c r="N96" s="24">
        <v>0</v>
      </c>
      <c r="O96" s="21">
        <f t="shared" si="150"/>
        <v>0</v>
      </c>
      <c r="P96" s="24">
        <v>0</v>
      </c>
      <c r="Q96" s="24">
        <v>0</v>
      </c>
      <c r="R96" s="30">
        <v>0</v>
      </c>
      <c r="S96" s="24">
        <v>0</v>
      </c>
      <c r="T96" s="21">
        <f t="shared" si="151"/>
        <v>0</v>
      </c>
      <c r="U96" s="24">
        <v>0</v>
      </c>
      <c r="V96" s="24">
        <v>0</v>
      </c>
      <c r="W96" s="30">
        <v>0</v>
      </c>
      <c r="X96" s="24">
        <v>0</v>
      </c>
      <c r="Y96" s="21">
        <f t="shared" si="152"/>
        <v>0</v>
      </c>
      <c r="Z96" s="24">
        <v>0</v>
      </c>
      <c r="AA96" s="24">
        <v>0</v>
      </c>
      <c r="AB96" s="30">
        <v>0</v>
      </c>
      <c r="AC96" s="24">
        <v>0</v>
      </c>
      <c r="AD96" s="21">
        <f t="shared" si="153"/>
        <v>0</v>
      </c>
      <c r="AE96" s="24">
        <v>0</v>
      </c>
      <c r="AF96" s="24">
        <v>0</v>
      </c>
      <c r="AG96" s="30">
        <v>0</v>
      </c>
      <c r="AH96" s="24">
        <v>0</v>
      </c>
      <c r="AI96" s="21">
        <f t="shared" si="154"/>
        <v>0</v>
      </c>
      <c r="AJ96" s="24">
        <v>0</v>
      </c>
      <c r="AK96" s="24">
        <v>0</v>
      </c>
      <c r="AL96" s="30">
        <v>0</v>
      </c>
      <c r="AM96" s="24">
        <v>0</v>
      </c>
      <c r="AN96" s="21">
        <f t="shared" si="155"/>
        <v>0</v>
      </c>
      <c r="AO96" s="24">
        <v>0</v>
      </c>
      <c r="AP96" s="24">
        <v>0</v>
      </c>
      <c r="AQ96" s="30">
        <v>0</v>
      </c>
      <c r="AR96" s="24">
        <v>0</v>
      </c>
      <c r="AS96" s="21">
        <f t="shared" si="156"/>
        <v>0</v>
      </c>
      <c r="AT96" s="24">
        <v>0</v>
      </c>
      <c r="AU96" s="24">
        <v>0</v>
      </c>
      <c r="AV96" s="30">
        <v>0</v>
      </c>
      <c r="AW96" s="24">
        <v>0</v>
      </c>
      <c r="AX96" s="21">
        <f t="shared" si="157"/>
        <v>0</v>
      </c>
      <c r="AY96" s="24">
        <v>0</v>
      </c>
      <c r="AZ96" s="24">
        <v>0</v>
      </c>
      <c r="BA96" s="30">
        <v>0</v>
      </c>
      <c r="BB96" s="24">
        <v>0</v>
      </c>
      <c r="BC96" s="21">
        <f t="shared" si="158"/>
        <v>0</v>
      </c>
      <c r="BD96" s="24">
        <v>0</v>
      </c>
      <c r="BE96" s="24">
        <v>0</v>
      </c>
      <c r="BF96" s="30">
        <v>0</v>
      </c>
      <c r="BG96" s="24">
        <v>0</v>
      </c>
    </row>
    <row r="97" spans="1:59" ht="47.25" x14ac:dyDescent="0.25">
      <c r="A97" s="10" t="s">
        <v>179</v>
      </c>
      <c r="B97" s="40" t="s">
        <v>222</v>
      </c>
      <c r="C97" s="17" t="s">
        <v>21</v>
      </c>
      <c r="D97" s="17" t="s">
        <v>31</v>
      </c>
      <c r="E97" s="11">
        <f t="shared" si="144"/>
        <v>684.1</v>
      </c>
      <c r="F97" s="11">
        <f t="shared" si="145"/>
        <v>0</v>
      </c>
      <c r="G97" s="11">
        <f t="shared" si="146"/>
        <v>0</v>
      </c>
      <c r="H97" s="11">
        <f t="shared" si="147"/>
        <v>684.1</v>
      </c>
      <c r="I97" s="11">
        <f t="shared" si="148"/>
        <v>0</v>
      </c>
      <c r="J97" s="38">
        <f t="shared" si="149"/>
        <v>0</v>
      </c>
      <c r="K97" s="24">
        <v>0</v>
      </c>
      <c r="L97" s="24">
        <v>0</v>
      </c>
      <c r="M97" s="43">
        <f>2600.6-2600.6</f>
        <v>0</v>
      </c>
      <c r="N97" s="24">
        <v>0</v>
      </c>
      <c r="O97" s="21">
        <f t="shared" si="150"/>
        <v>0</v>
      </c>
      <c r="P97" s="24">
        <v>0</v>
      </c>
      <c r="Q97" s="24">
        <v>0</v>
      </c>
      <c r="R97" s="46">
        <f>2070.2-1459.8-610.4</f>
        <v>0</v>
      </c>
      <c r="S97" s="24">
        <v>0</v>
      </c>
      <c r="T97" s="45">
        <f t="shared" si="151"/>
        <v>0</v>
      </c>
      <c r="U97" s="24">
        <v>0</v>
      </c>
      <c r="V97" s="24">
        <v>0</v>
      </c>
      <c r="W97" s="46">
        <v>0</v>
      </c>
      <c r="X97" s="24">
        <v>0</v>
      </c>
      <c r="Y97" s="45">
        <f t="shared" si="152"/>
        <v>684.1</v>
      </c>
      <c r="Z97" s="24">
        <v>0</v>
      </c>
      <c r="AA97" s="24">
        <v>0</v>
      </c>
      <c r="AB97" s="46">
        <v>684.1</v>
      </c>
      <c r="AC97" s="24">
        <v>0</v>
      </c>
      <c r="AD97" s="21">
        <f t="shared" si="153"/>
        <v>0</v>
      </c>
      <c r="AE97" s="24">
        <v>0</v>
      </c>
      <c r="AF97" s="24">
        <v>0</v>
      </c>
      <c r="AG97" s="30">
        <v>0</v>
      </c>
      <c r="AH97" s="24">
        <v>0</v>
      </c>
      <c r="AI97" s="21">
        <f t="shared" si="154"/>
        <v>0</v>
      </c>
      <c r="AJ97" s="24">
        <v>0</v>
      </c>
      <c r="AK97" s="24">
        <v>0</v>
      </c>
      <c r="AL97" s="30">
        <v>0</v>
      </c>
      <c r="AM97" s="24">
        <v>0</v>
      </c>
      <c r="AN97" s="21">
        <f t="shared" si="155"/>
        <v>0</v>
      </c>
      <c r="AO97" s="24">
        <v>0</v>
      </c>
      <c r="AP97" s="24">
        <v>0</v>
      </c>
      <c r="AQ97" s="30">
        <v>0</v>
      </c>
      <c r="AR97" s="24">
        <v>0</v>
      </c>
      <c r="AS97" s="21">
        <f t="shared" si="156"/>
        <v>0</v>
      </c>
      <c r="AT97" s="24">
        <v>0</v>
      </c>
      <c r="AU97" s="24">
        <v>0</v>
      </c>
      <c r="AV97" s="30">
        <v>0</v>
      </c>
      <c r="AW97" s="24">
        <v>0</v>
      </c>
      <c r="AX97" s="21">
        <f t="shared" si="157"/>
        <v>0</v>
      </c>
      <c r="AY97" s="24">
        <v>0</v>
      </c>
      <c r="AZ97" s="24">
        <v>0</v>
      </c>
      <c r="BA97" s="30">
        <v>0</v>
      </c>
      <c r="BB97" s="24">
        <v>0</v>
      </c>
      <c r="BC97" s="21">
        <f t="shared" si="158"/>
        <v>0</v>
      </c>
      <c r="BD97" s="24">
        <v>0</v>
      </c>
      <c r="BE97" s="24">
        <v>0</v>
      </c>
      <c r="BF97" s="30">
        <v>0</v>
      </c>
      <c r="BG97" s="24">
        <v>0</v>
      </c>
    </row>
    <row r="98" spans="1:59" ht="31.5" x14ac:dyDescent="0.25">
      <c r="A98" s="10" t="s">
        <v>180</v>
      </c>
      <c r="B98" s="40" t="s">
        <v>182</v>
      </c>
      <c r="C98" s="17" t="s">
        <v>21</v>
      </c>
      <c r="D98" s="17" t="s">
        <v>31</v>
      </c>
      <c r="E98" s="11">
        <f t="shared" si="144"/>
        <v>1974.3</v>
      </c>
      <c r="F98" s="11">
        <f t="shared" si="145"/>
        <v>0</v>
      </c>
      <c r="G98" s="11">
        <f t="shared" si="146"/>
        <v>0</v>
      </c>
      <c r="H98" s="11">
        <f t="shared" si="147"/>
        <v>1974.3</v>
      </c>
      <c r="I98" s="11">
        <f t="shared" si="148"/>
        <v>0</v>
      </c>
      <c r="J98" s="12">
        <f t="shared" si="149"/>
        <v>1974.3</v>
      </c>
      <c r="K98" s="24">
        <v>0</v>
      </c>
      <c r="L98" s="24">
        <v>0</v>
      </c>
      <c r="M98" s="43">
        <f>2649.9-675.6</f>
        <v>1974.3</v>
      </c>
      <c r="N98" s="24">
        <v>0</v>
      </c>
      <c r="O98" s="21">
        <f t="shared" si="150"/>
        <v>0</v>
      </c>
      <c r="P98" s="24">
        <v>0</v>
      </c>
      <c r="Q98" s="24">
        <v>0</v>
      </c>
      <c r="R98" s="30">
        <v>0</v>
      </c>
      <c r="S98" s="24">
        <v>0</v>
      </c>
      <c r="T98" s="21">
        <f t="shared" si="151"/>
        <v>0</v>
      </c>
      <c r="U98" s="24">
        <v>0</v>
      </c>
      <c r="V98" s="24">
        <v>0</v>
      </c>
      <c r="W98" s="30">
        <v>0</v>
      </c>
      <c r="X98" s="24">
        <v>0</v>
      </c>
      <c r="Y98" s="21">
        <f t="shared" si="152"/>
        <v>0</v>
      </c>
      <c r="Z98" s="24">
        <v>0</v>
      </c>
      <c r="AA98" s="24">
        <v>0</v>
      </c>
      <c r="AB98" s="30">
        <v>0</v>
      </c>
      <c r="AC98" s="24">
        <v>0</v>
      </c>
      <c r="AD98" s="21">
        <f t="shared" si="153"/>
        <v>0</v>
      </c>
      <c r="AE98" s="24">
        <v>0</v>
      </c>
      <c r="AF98" s="24">
        <v>0</v>
      </c>
      <c r="AG98" s="30">
        <v>0</v>
      </c>
      <c r="AH98" s="24">
        <v>0</v>
      </c>
      <c r="AI98" s="21">
        <f t="shared" si="154"/>
        <v>0</v>
      </c>
      <c r="AJ98" s="24">
        <v>0</v>
      </c>
      <c r="AK98" s="24">
        <v>0</v>
      </c>
      <c r="AL98" s="30">
        <v>0</v>
      </c>
      <c r="AM98" s="24">
        <v>0</v>
      </c>
      <c r="AN98" s="21">
        <f t="shared" si="155"/>
        <v>0</v>
      </c>
      <c r="AO98" s="24">
        <v>0</v>
      </c>
      <c r="AP98" s="24">
        <v>0</v>
      </c>
      <c r="AQ98" s="30">
        <v>0</v>
      </c>
      <c r="AR98" s="24">
        <v>0</v>
      </c>
      <c r="AS98" s="21">
        <f t="shared" si="156"/>
        <v>0</v>
      </c>
      <c r="AT98" s="24">
        <v>0</v>
      </c>
      <c r="AU98" s="24">
        <v>0</v>
      </c>
      <c r="AV98" s="30">
        <v>0</v>
      </c>
      <c r="AW98" s="24">
        <v>0</v>
      </c>
      <c r="AX98" s="21">
        <f t="shared" si="157"/>
        <v>0</v>
      </c>
      <c r="AY98" s="24">
        <v>0</v>
      </c>
      <c r="AZ98" s="24">
        <v>0</v>
      </c>
      <c r="BA98" s="30">
        <v>0</v>
      </c>
      <c r="BB98" s="24">
        <v>0</v>
      </c>
      <c r="BC98" s="21">
        <f t="shared" si="158"/>
        <v>0</v>
      </c>
      <c r="BD98" s="24">
        <v>0</v>
      </c>
      <c r="BE98" s="24">
        <v>0</v>
      </c>
      <c r="BF98" s="30">
        <v>0</v>
      </c>
      <c r="BG98" s="24">
        <v>0</v>
      </c>
    </row>
    <row r="99" spans="1:59" ht="78.75" x14ac:dyDescent="0.25">
      <c r="A99" s="10" t="s">
        <v>181</v>
      </c>
      <c r="B99" s="40" t="s">
        <v>195</v>
      </c>
      <c r="C99" s="17" t="s">
        <v>21</v>
      </c>
      <c r="D99" s="17" t="s">
        <v>31</v>
      </c>
      <c r="E99" s="11">
        <f t="shared" si="144"/>
        <v>684.1</v>
      </c>
      <c r="F99" s="11">
        <f t="shared" si="145"/>
        <v>0</v>
      </c>
      <c r="G99" s="11">
        <f t="shared" si="146"/>
        <v>0</v>
      </c>
      <c r="H99" s="11">
        <f t="shared" si="147"/>
        <v>684.1</v>
      </c>
      <c r="I99" s="11">
        <f t="shared" si="148"/>
        <v>0</v>
      </c>
      <c r="J99" s="38">
        <f t="shared" si="149"/>
        <v>0</v>
      </c>
      <c r="K99" s="24">
        <v>0</v>
      </c>
      <c r="L99" s="24">
        <v>0</v>
      </c>
      <c r="M99" s="43">
        <v>0</v>
      </c>
      <c r="N99" s="24">
        <v>0</v>
      </c>
      <c r="O99" s="45">
        <f t="shared" si="150"/>
        <v>0</v>
      </c>
      <c r="P99" s="24">
        <v>0</v>
      </c>
      <c r="Q99" s="24">
        <v>0</v>
      </c>
      <c r="R99" s="46">
        <f>1907.6-1297.2-610.4</f>
        <v>0</v>
      </c>
      <c r="S99" s="24">
        <v>0</v>
      </c>
      <c r="T99" s="45">
        <f t="shared" si="151"/>
        <v>0</v>
      </c>
      <c r="U99" s="24">
        <v>0</v>
      </c>
      <c r="V99" s="24">
        <v>0</v>
      </c>
      <c r="W99" s="46">
        <f>645.3-645.3</f>
        <v>0</v>
      </c>
      <c r="X99" s="24">
        <v>0</v>
      </c>
      <c r="Y99" s="45">
        <f t="shared" si="152"/>
        <v>684.1</v>
      </c>
      <c r="Z99" s="24">
        <v>0</v>
      </c>
      <c r="AA99" s="24">
        <v>0</v>
      </c>
      <c r="AB99" s="46">
        <v>684.1</v>
      </c>
      <c r="AC99" s="24">
        <v>0</v>
      </c>
      <c r="AD99" s="21">
        <f t="shared" si="153"/>
        <v>0</v>
      </c>
      <c r="AE99" s="24">
        <v>0</v>
      </c>
      <c r="AF99" s="24">
        <v>0</v>
      </c>
      <c r="AG99" s="30">
        <v>0</v>
      </c>
      <c r="AH99" s="24">
        <v>0</v>
      </c>
      <c r="AI99" s="21">
        <f t="shared" si="154"/>
        <v>0</v>
      </c>
      <c r="AJ99" s="24">
        <v>0</v>
      </c>
      <c r="AK99" s="24">
        <v>0</v>
      </c>
      <c r="AL99" s="30">
        <v>0</v>
      </c>
      <c r="AM99" s="24">
        <v>0</v>
      </c>
      <c r="AN99" s="21">
        <f t="shared" si="155"/>
        <v>0</v>
      </c>
      <c r="AO99" s="24">
        <v>0</v>
      </c>
      <c r="AP99" s="24">
        <v>0</v>
      </c>
      <c r="AQ99" s="30">
        <v>0</v>
      </c>
      <c r="AR99" s="24">
        <v>0</v>
      </c>
      <c r="AS99" s="21">
        <f t="shared" si="156"/>
        <v>0</v>
      </c>
      <c r="AT99" s="24">
        <v>0</v>
      </c>
      <c r="AU99" s="24">
        <v>0</v>
      </c>
      <c r="AV99" s="30">
        <v>0</v>
      </c>
      <c r="AW99" s="24">
        <v>0</v>
      </c>
      <c r="AX99" s="21">
        <f t="shared" si="157"/>
        <v>0</v>
      </c>
      <c r="AY99" s="24">
        <v>0</v>
      </c>
      <c r="AZ99" s="24">
        <v>0</v>
      </c>
      <c r="BA99" s="30">
        <v>0</v>
      </c>
      <c r="BB99" s="24">
        <v>0</v>
      </c>
      <c r="BC99" s="21">
        <f t="shared" si="158"/>
        <v>0</v>
      </c>
      <c r="BD99" s="24">
        <v>0</v>
      </c>
      <c r="BE99" s="24">
        <v>0</v>
      </c>
      <c r="BF99" s="30">
        <v>0</v>
      </c>
      <c r="BG99" s="24">
        <v>0</v>
      </c>
    </row>
    <row r="100" spans="1:59" ht="63" x14ac:dyDescent="0.25">
      <c r="A100" s="10" t="s">
        <v>194</v>
      </c>
      <c r="B100" s="40" t="s">
        <v>271</v>
      </c>
      <c r="C100" s="17" t="s">
        <v>21</v>
      </c>
      <c r="D100" s="17" t="s">
        <v>31</v>
      </c>
      <c r="E100" s="11">
        <f t="shared" si="144"/>
        <v>1837.6</v>
      </c>
      <c r="F100" s="11">
        <f t="shared" si="145"/>
        <v>0</v>
      </c>
      <c r="G100" s="11">
        <f t="shared" si="146"/>
        <v>0</v>
      </c>
      <c r="H100" s="11">
        <f t="shared" si="147"/>
        <v>1837.6</v>
      </c>
      <c r="I100" s="11">
        <f t="shared" si="148"/>
        <v>0</v>
      </c>
      <c r="J100" s="38">
        <f t="shared" si="149"/>
        <v>0</v>
      </c>
      <c r="K100" s="24">
        <v>0</v>
      </c>
      <c r="L100" s="24">
        <v>0</v>
      </c>
      <c r="M100" s="43">
        <v>0</v>
      </c>
      <c r="N100" s="24">
        <v>0</v>
      </c>
      <c r="O100" s="45">
        <f t="shared" si="150"/>
        <v>0</v>
      </c>
      <c r="P100" s="24">
        <v>0</v>
      </c>
      <c r="Q100" s="24">
        <v>0</v>
      </c>
      <c r="R100" s="46">
        <f>1707-1707</f>
        <v>0</v>
      </c>
      <c r="S100" s="24">
        <v>0</v>
      </c>
      <c r="T100" s="45">
        <f t="shared" si="151"/>
        <v>1837.6</v>
      </c>
      <c r="U100" s="24">
        <v>0</v>
      </c>
      <c r="V100" s="24">
        <v>0</v>
      </c>
      <c r="W100" s="46">
        <v>1837.6</v>
      </c>
      <c r="X100" s="24">
        <v>0</v>
      </c>
      <c r="Y100" s="21">
        <f t="shared" si="152"/>
        <v>0</v>
      </c>
      <c r="Z100" s="24">
        <v>0</v>
      </c>
      <c r="AA100" s="24">
        <v>0</v>
      </c>
      <c r="AB100" s="30">
        <v>0</v>
      </c>
      <c r="AC100" s="24">
        <v>0</v>
      </c>
      <c r="AD100" s="21">
        <f t="shared" si="153"/>
        <v>0</v>
      </c>
      <c r="AE100" s="24">
        <v>0</v>
      </c>
      <c r="AF100" s="24">
        <v>0</v>
      </c>
      <c r="AG100" s="30">
        <v>0</v>
      </c>
      <c r="AH100" s="24">
        <v>0</v>
      </c>
      <c r="AI100" s="21">
        <f t="shared" si="154"/>
        <v>0</v>
      </c>
      <c r="AJ100" s="24">
        <v>0</v>
      </c>
      <c r="AK100" s="24">
        <v>0</v>
      </c>
      <c r="AL100" s="30">
        <v>0</v>
      </c>
      <c r="AM100" s="24">
        <v>0</v>
      </c>
      <c r="AN100" s="21">
        <f t="shared" si="155"/>
        <v>0</v>
      </c>
      <c r="AO100" s="24">
        <v>0</v>
      </c>
      <c r="AP100" s="24">
        <v>0</v>
      </c>
      <c r="AQ100" s="30">
        <v>0</v>
      </c>
      <c r="AR100" s="24">
        <v>0</v>
      </c>
      <c r="AS100" s="21">
        <f t="shared" si="156"/>
        <v>0</v>
      </c>
      <c r="AT100" s="24">
        <v>0</v>
      </c>
      <c r="AU100" s="24">
        <v>0</v>
      </c>
      <c r="AV100" s="30">
        <v>0</v>
      </c>
      <c r="AW100" s="24">
        <v>0</v>
      </c>
      <c r="AX100" s="21">
        <f t="shared" si="157"/>
        <v>0</v>
      </c>
      <c r="AY100" s="24">
        <v>0</v>
      </c>
      <c r="AZ100" s="24">
        <v>0</v>
      </c>
      <c r="BA100" s="30">
        <v>0</v>
      </c>
      <c r="BB100" s="24">
        <v>0</v>
      </c>
      <c r="BC100" s="21">
        <f t="shared" si="158"/>
        <v>0</v>
      </c>
      <c r="BD100" s="24">
        <v>0</v>
      </c>
      <c r="BE100" s="24">
        <v>0</v>
      </c>
      <c r="BF100" s="30">
        <v>0</v>
      </c>
      <c r="BG100" s="24">
        <v>0</v>
      </c>
    </row>
    <row r="101" spans="1:59" ht="47.25" x14ac:dyDescent="0.25">
      <c r="A101" s="10" t="s">
        <v>232</v>
      </c>
      <c r="B101" s="40" t="s">
        <v>233</v>
      </c>
      <c r="C101" s="17" t="s">
        <v>21</v>
      </c>
      <c r="D101" s="17" t="s">
        <v>31</v>
      </c>
      <c r="E101" s="11">
        <f t="shared" si="144"/>
        <v>18305.2</v>
      </c>
      <c r="F101" s="11">
        <f t="shared" si="145"/>
        <v>0</v>
      </c>
      <c r="G101" s="11">
        <f t="shared" si="146"/>
        <v>0</v>
      </c>
      <c r="H101" s="11">
        <f t="shared" si="147"/>
        <v>18305.2</v>
      </c>
      <c r="I101" s="11">
        <f t="shared" si="148"/>
        <v>0</v>
      </c>
      <c r="J101" s="38">
        <f t="shared" si="149"/>
        <v>0</v>
      </c>
      <c r="K101" s="24">
        <v>0</v>
      </c>
      <c r="L101" s="24">
        <v>0</v>
      </c>
      <c r="M101" s="43">
        <v>0</v>
      </c>
      <c r="N101" s="24">
        <v>0</v>
      </c>
      <c r="O101" s="45">
        <f t="shared" ref="O101:O107" si="159">R101</f>
        <v>18305.2</v>
      </c>
      <c r="P101" s="24">
        <v>0</v>
      </c>
      <c r="Q101" s="24">
        <v>0</v>
      </c>
      <c r="R101" s="46">
        <v>18305.2</v>
      </c>
      <c r="S101" s="24">
        <v>0</v>
      </c>
      <c r="T101" s="21">
        <f t="shared" ref="T101:T107" si="160">W101</f>
        <v>0</v>
      </c>
      <c r="U101" s="24">
        <v>0</v>
      </c>
      <c r="V101" s="24">
        <v>0</v>
      </c>
      <c r="W101" s="30">
        <v>0</v>
      </c>
      <c r="X101" s="24">
        <v>0</v>
      </c>
      <c r="Y101" s="21">
        <f t="shared" ref="Y101:Y107" si="161">AB101</f>
        <v>0</v>
      </c>
      <c r="Z101" s="24">
        <v>0</v>
      </c>
      <c r="AA101" s="24">
        <v>0</v>
      </c>
      <c r="AB101" s="30">
        <v>0</v>
      </c>
      <c r="AC101" s="24">
        <v>0</v>
      </c>
      <c r="AD101" s="21">
        <f t="shared" ref="AD101:AD107" si="162">AG101</f>
        <v>0</v>
      </c>
      <c r="AE101" s="24">
        <v>0</v>
      </c>
      <c r="AF101" s="24">
        <v>0</v>
      </c>
      <c r="AG101" s="30">
        <v>0</v>
      </c>
      <c r="AH101" s="24">
        <v>0</v>
      </c>
      <c r="AI101" s="21">
        <f t="shared" ref="AI101:AI107" si="163">AL101</f>
        <v>0</v>
      </c>
      <c r="AJ101" s="24">
        <v>0</v>
      </c>
      <c r="AK101" s="24">
        <v>0</v>
      </c>
      <c r="AL101" s="30">
        <v>0</v>
      </c>
      <c r="AM101" s="24">
        <v>0</v>
      </c>
      <c r="AN101" s="21">
        <f t="shared" ref="AN101:AN107" si="164">AQ101</f>
        <v>0</v>
      </c>
      <c r="AO101" s="24">
        <v>0</v>
      </c>
      <c r="AP101" s="24">
        <v>0</v>
      </c>
      <c r="AQ101" s="30">
        <v>0</v>
      </c>
      <c r="AR101" s="24">
        <v>0</v>
      </c>
      <c r="AS101" s="21">
        <f t="shared" ref="AS101:AS107" si="165">AV101</f>
        <v>0</v>
      </c>
      <c r="AT101" s="24">
        <v>0</v>
      </c>
      <c r="AU101" s="24">
        <v>0</v>
      </c>
      <c r="AV101" s="30">
        <v>0</v>
      </c>
      <c r="AW101" s="24">
        <v>0</v>
      </c>
      <c r="AX101" s="21">
        <f t="shared" ref="AX101:AX107" si="166">BA101</f>
        <v>0</v>
      </c>
      <c r="AY101" s="24">
        <v>0</v>
      </c>
      <c r="AZ101" s="24">
        <v>0</v>
      </c>
      <c r="BA101" s="30">
        <v>0</v>
      </c>
      <c r="BB101" s="24">
        <v>0</v>
      </c>
      <c r="BC101" s="21">
        <f t="shared" ref="BC101:BC107" si="167">BF101</f>
        <v>0</v>
      </c>
      <c r="BD101" s="24">
        <v>0</v>
      </c>
      <c r="BE101" s="24">
        <v>0</v>
      </c>
      <c r="BF101" s="30">
        <v>0</v>
      </c>
      <c r="BG101" s="24">
        <v>0</v>
      </c>
    </row>
    <row r="102" spans="1:59" ht="63" x14ac:dyDescent="0.25">
      <c r="A102" s="10" t="s">
        <v>236</v>
      </c>
      <c r="B102" s="40" t="s">
        <v>243</v>
      </c>
      <c r="C102" s="17" t="s">
        <v>21</v>
      </c>
      <c r="D102" s="17" t="s">
        <v>31</v>
      </c>
      <c r="E102" s="11">
        <f t="shared" si="144"/>
        <v>1646</v>
      </c>
      <c r="F102" s="11">
        <f t="shared" si="145"/>
        <v>0</v>
      </c>
      <c r="G102" s="11">
        <f t="shared" si="146"/>
        <v>0</v>
      </c>
      <c r="H102" s="11">
        <f t="shared" si="147"/>
        <v>1646</v>
      </c>
      <c r="I102" s="11">
        <f t="shared" si="148"/>
        <v>0</v>
      </c>
      <c r="J102" s="38">
        <f t="shared" si="149"/>
        <v>0</v>
      </c>
      <c r="K102" s="24">
        <v>0</v>
      </c>
      <c r="L102" s="24">
        <v>0</v>
      </c>
      <c r="M102" s="43">
        <v>0</v>
      </c>
      <c r="N102" s="24">
        <v>0</v>
      </c>
      <c r="O102" s="45">
        <f t="shared" si="159"/>
        <v>0</v>
      </c>
      <c r="P102" s="24">
        <v>0</v>
      </c>
      <c r="Q102" s="24">
        <v>0</v>
      </c>
      <c r="R102" s="46">
        <f>1403.6-1403.6</f>
        <v>0</v>
      </c>
      <c r="S102" s="24">
        <v>0</v>
      </c>
      <c r="T102" s="45">
        <f t="shared" si="160"/>
        <v>1646</v>
      </c>
      <c r="U102" s="24">
        <v>0</v>
      </c>
      <c r="V102" s="24">
        <v>0</v>
      </c>
      <c r="W102" s="46">
        <v>1646</v>
      </c>
      <c r="X102" s="24">
        <v>0</v>
      </c>
      <c r="Y102" s="21">
        <f t="shared" si="161"/>
        <v>0</v>
      </c>
      <c r="Z102" s="24">
        <v>0</v>
      </c>
      <c r="AA102" s="24">
        <v>0</v>
      </c>
      <c r="AB102" s="30">
        <v>0</v>
      </c>
      <c r="AC102" s="24">
        <v>0</v>
      </c>
      <c r="AD102" s="21">
        <f t="shared" si="162"/>
        <v>0</v>
      </c>
      <c r="AE102" s="24">
        <v>0</v>
      </c>
      <c r="AF102" s="24">
        <v>0</v>
      </c>
      <c r="AG102" s="30">
        <v>0</v>
      </c>
      <c r="AH102" s="24">
        <v>0</v>
      </c>
      <c r="AI102" s="21">
        <f t="shared" si="163"/>
        <v>0</v>
      </c>
      <c r="AJ102" s="24">
        <v>0</v>
      </c>
      <c r="AK102" s="24">
        <v>0</v>
      </c>
      <c r="AL102" s="30">
        <v>0</v>
      </c>
      <c r="AM102" s="24">
        <v>0</v>
      </c>
      <c r="AN102" s="21">
        <f t="shared" si="164"/>
        <v>0</v>
      </c>
      <c r="AO102" s="24">
        <v>0</v>
      </c>
      <c r="AP102" s="24">
        <v>0</v>
      </c>
      <c r="AQ102" s="30">
        <v>0</v>
      </c>
      <c r="AR102" s="24">
        <v>0</v>
      </c>
      <c r="AS102" s="21">
        <f t="shared" si="165"/>
        <v>0</v>
      </c>
      <c r="AT102" s="24">
        <v>0</v>
      </c>
      <c r="AU102" s="24">
        <v>0</v>
      </c>
      <c r="AV102" s="30">
        <v>0</v>
      </c>
      <c r="AW102" s="24">
        <v>0</v>
      </c>
      <c r="AX102" s="21">
        <f t="shared" si="166"/>
        <v>0</v>
      </c>
      <c r="AY102" s="24">
        <v>0</v>
      </c>
      <c r="AZ102" s="24">
        <v>0</v>
      </c>
      <c r="BA102" s="30">
        <v>0</v>
      </c>
      <c r="BB102" s="24">
        <v>0</v>
      </c>
      <c r="BC102" s="21">
        <f t="shared" si="167"/>
        <v>0</v>
      </c>
      <c r="BD102" s="24">
        <v>0</v>
      </c>
      <c r="BE102" s="24">
        <v>0</v>
      </c>
      <c r="BF102" s="30">
        <v>0</v>
      </c>
      <c r="BG102" s="24">
        <v>0</v>
      </c>
    </row>
    <row r="103" spans="1:59" ht="78.75" x14ac:dyDescent="0.25">
      <c r="A103" s="10" t="s">
        <v>242</v>
      </c>
      <c r="B103" s="40" t="s">
        <v>250</v>
      </c>
      <c r="C103" s="17" t="s">
        <v>21</v>
      </c>
      <c r="D103" s="17" t="s">
        <v>31</v>
      </c>
      <c r="E103" s="11">
        <f t="shared" si="144"/>
        <v>564</v>
      </c>
      <c r="F103" s="11">
        <f t="shared" si="145"/>
        <v>0</v>
      </c>
      <c r="G103" s="11">
        <f t="shared" si="146"/>
        <v>0</v>
      </c>
      <c r="H103" s="11">
        <f t="shared" si="147"/>
        <v>564</v>
      </c>
      <c r="I103" s="11">
        <f t="shared" si="148"/>
        <v>0</v>
      </c>
      <c r="J103" s="38">
        <f t="shared" si="149"/>
        <v>0</v>
      </c>
      <c r="K103" s="24">
        <v>0</v>
      </c>
      <c r="L103" s="24">
        <v>0</v>
      </c>
      <c r="M103" s="43">
        <v>0</v>
      </c>
      <c r="N103" s="24">
        <v>0</v>
      </c>
      <c r="O103" s="45">
        <f t="shared" si="159"/>
        <v>564</v>
      </c>
      <c r="P103" s="24">
        <v>0</v>
      </c>
      <c r="Q103" s="24">
        <v>0</v>
      </c>
      <c r="R103" s="46">
        <v>564</v>
      </c>
      <c r="S103" s="24">
        <v>0</v>
      </c>
      <c r="T103" s="21">
        <f t="shared" si="160"/>
        <v>0</v>
      </c>
      <c r="U103" s="24">
        <v>0</v>
      </c>
      <c r="V103" s="24">
        <v>0</v>
      </c>
      <c r="W103" s="30">
        <v>0</v>
      </c>
      <c r="X103" s="24">
        <v>0</v>
      </c>
      <c r="Y103" s="21">
        <f t="shared" si="161"/>
        <v>0</v>
      </c>
      <c r="Z103" s="24">
        <v>0</v>
      </c>
      <c r="AA103" s="24">
        <v>0</v>
      </c>
      <c r="AB103" s="30">
        <v>0</v>
      </c>
      <c r="AC103" s="24">
        <v>0</v>
      </c>
      <c r="AD103" s="21">
        <f t="shared" si="162"/>
        <v>0</v>
      </c>
      <c r="AE103" s="24">
        <v>0</v>
      </c>
      <c r="AF103" s="24">
        <v>0</v>
      </c>
      <c r="AG103" s="30">
        <v>0</v>
      </c>
      <c r="AH103" s="24">
        <v>0</v>
      </c>
      <c r="AI103" s="21">
        <f t="shared" si="163"/>
        <v>0</v>
      </c>
      <c r="AJ103" s="24">
        <v>0</v>
      </c>
      <c r="AK103" s="24">
        <v>0</v>
      </c>
      <c r="AL103" s="30">
        <v>0</v>
      </c>
      <c r="AM103" s="24">
        <v>0</v>
      </c>
      <c r="AN103" s="21">
        <f t="shared" si="164"/>
        <v>0</v>
      </c>
      <c r="AO103" s="24">
        <v>0</v>
      </c>
      <c r="AP103" s="24">
        <v>0</v>
      </c>
      <c r="AQ103" s="30">
        <v>0</v>
      </c>
      <c r="AR103" s="24">
        <v>0</v>
      </c>
      <c r="AS103" s="21">
        <f t="shared" si="165"/>
        <v>0</v>
      </c>
      <c r="AT103" s="24">
        <v>0</v>
      </c>
      <c r="AU103" s="24">
        <v>0</v>
      </c>
      <c r="AV103" s="30">
        <v>0</v>
      </c>
      <c r="AW103" s="24">
        <v>0</v>
      </c>
      <c r="AX103" s="21">
        <f t="shared" si="166"/>
        <v>0</v>
      </c>
      <c r="AY103" s="24">
        <v>0</v>
      </c>
      <c r="AZ103" s="24">
        <v>0</v>
      </c>
      <c r="BA103" s="30">
        <v>0</v>
      </c>
      <c r="BB103" s="24">
        <v>0</v>
      </c>
      <c r="BC103" s="21">
        <f t="shared" si="167"/>
        <v>0</v>
      </c>
      <c r="BD103" s="24">
        <v>0</v>
      </c>
      <c r="BE103" s="24">
        <v>0</v>
      </c>
      <c r="BF103" s="30">
        <v>0</v>
      </c>
      <c r="BG103" s="24">
        <v>0</v>
      </c>
    </row>
    <row r="104" spans="1:59" ht="63" x14ac:dyDescent="0.25">
      <c r="A104" s="10" t="s">
        <v>249</v>
      </c>
      <c r="B104" s="40" t="s">
        <v>270</v>
      </c>
      <c r="C104" s="17" t="s">
        <v>21</v>
      </c>
      <c r="D104" s="17" t="s">
        <v>31</v>
      </c>
      <c r="E104" s="11">
        <f t="shared" si="144"/>
        <v>3888</v>
      </c>
      <c r="F104" s="11">
        <f t="shared" si="145"/>
        <v>0</v>
      </c>
      <c r="G104" s="11">
        <f t="shared" si="146"/>
        <v>0</v>
      </c>
      <c r="H104" s="11">
        <f t="shared" si="147"/>
        <v>3888</v>
      </c>
      <c r="I104" s="11">
        <f t="shared" si="148"/>
        <v>0</v>
      </c>
      <c r="J104" s="38">
        <f t="shared" si="149"/>
        <v>0</v>
      </c>
      <c r="K104" s="24">
        <v>0</v>
      </c>
      <c r="L104" s="24">
        <v>0</v>
      </c>
      <c r="M104" s="43">
        <v>0</v>
      </c>
      <c r="N104" s="24">
        <v>0</v>
      </c>
      <c r="O104" s="45">
        <f t="shared" si="159"/>
        <v>3888</v>
      </c>
      <c r="P104" s="24">
        <v>0</v>
      </c>
      <c r="Q104" s="24">
        <v>0</v>
      </c>
      <c r="R104" s="46">
        <v>3888</v>
      </c>
      <c r="S104" s="24">
        <v>0</v>
      </c>
      <c r="T104" s="21">
        <f t="shared" si="160"/>
        <v>0</v>
      </c>
      <c r="U104" s="24">
        <v>0</v>
      </c>
      <c r="V104" s="24">
        <v>0</v>
      </c>
      <c r="W104" s="30">
        <v>0</v>
      </c>
      <c r="X104" s="24">
        <v>0</v>
      </c>
      <c r="Y104" s="21">
        <f t="shared" si="161"/>
        <v>0</v>
      </c>
      <c r="Z104" s="24">
        <v>0</v>
      </c>
      <c r="AA104" s="24">
        <v>0</v>
      </c>
      <c r="AB104" s="30">
        <v>0</v>
      </c>
      <c r="AC104" s="24">
        <v>0</v>
      </c>
      <c r="AD104" s="21">
        <f t="shared" si="162"/>
        <v>0</v>
      </c>
      <c r="AE104" s="24">
        <v>0</v>
      </c>
      <c r="AF104" s="24">
        <v>0</v>
      </c>
      <c r="AG104" s="30">
        <v>0</v>
      </c>
      <c r="AH104" s="24">
        <v>0</v>
      </c>
      <c r="AI104" s="21">
        <f t="shared" si="163"/>
        <v>0</v>
      </c>
      <c r="AJ104" s="24">
        <v>0</v>
      </c>
      <c r="AK104" s="24">
        <v>0</v>
      </c>
      <c r="AL104" s="30">
        <v>0</v>
      </c>
      <c r="AM104" s="24">
        <v>0</v>
      </c>
      <c r="AN104" s="21">
        <f t="shared" si="164"/>
        <v>0</v>
      </c>
      <c r="AO104" s="24">
        <v>0</v>
      </c>
      <c r="AP104" s="24">
        <v>0</v>
      </c>
      <c r="AQ104" s="30">
        <v>0</v>
      </c>
      <c r="AR104" s="24">
        <v>0</v>
      </c>
      <c r="AS104" s="21">
        <f t="shared" si="165"/>
        <v>0</v>
      </c>
      <c r="AT104" s="24">
        <v>0</v>
      </c>
      <c r="AU104" s="24">
        <v>0</v>
      </c>
      <c r="AV104" s="30">
        <v>0</v>
      </c>
      <c r="AW104" s="24">
        <v>0</v>
      </c>
      <c r="AX104" s="21">
        <f t="shared" si="166"/>
        <v>0</v>
      </c>
      <c r="AY104" s="24">
        <v>0</v>
      </c>
      <c r="AZ104" s="24">
        <v>0</v>
      </c>
      <c r="BA104" s="30">
        <v>0</v>
      </c>
      <c r="BB104" s="24">
        <v>0</v>
      </c>
      <c r="BC104" s="21">
        <f t="shared" si="167"/>
        <v>0</v>
      </c>
      <c r="BD104" s="24">
        <v>0</v>
      </c>
      <c r="BE104" s="24">
        <v>0</v>
      </c>
      <c r="BF104" s="30">
        <v>0</v>
      </c>
      <c r="BG104" s="24">
        <v>0</v>
      </c>
    </row>
    <row r="105" spans="1:59" ht="70.5" customHeight="1" x14ac:dyDescent="0.25">
      <c r="A105" s="10" t="s">
        <v>278</v>
      </c>
      <c r="B105" s="40" t="s">
        <v>279</v>
      </c>
      <c r="C105" s="17" t="s">
        <v>21</v>
      </c>
      <c r="D105" s="17" t="s">
        <v>31</v>
      </c>
      <c r="E105" s="11">
        <f t="shared" ref="E105" si="168">J105+O105+T105+Y105+AD105+AI105+AN105+AS105+AX105+BC105</f>
        <v>1900</v>
      </c>
      <c r="F105" s="11">
        <f t="shared" ref="F105" si="169">K105+P105+U105+Z105+AE105+AJ105+AO105+AT105+AY105+BD105</f>
        <v>0</v>
      </c>
      <c r="G105" s="11">
        <f t="shared" ref="G105" si="170">L105+Q105+V105+AA105+AF105+AK105+AP105+AU105+AZ105+BE105</f>
        <v>0</v>
      </c>
      <c r="H105" s="11">
        <f t="shared" ref="H105" si="171">M105+R105+W105+AB105+AG105+AL105+AQ105+AV105+BA105+BF105</f>
        <v>1900</v>
      </c>
      <c r="I105" s="11">
        <f t="shared" ref="I105" si="172">N105+S105+X105+AC105+AH105+AM105+AR105+AW105+BB105+BG105</f>
        <v>0</v>
      </c>
      <c r="J105" s="38">
        <f t="shared" ref="J105" si="173">M105</f>
        <v>0</v>
      </c>
      <c r="K105" s="24">
        <v>0</v>
      </c>
      <c r="L105" s="24">
        <v>0</v>
      </c>
      <c r="M105" s="43">
        <v>0</v>
      </c>
      <c r="N105" s="24">
        <v>0</v>
      </c>
      <c r="O105" s="45">
        <f t="shared" si="159"/>
        <v>0</v>
      </c>
      <c r="P105" s="24">
        <v>0</v>
      </c>
      <c r="Q105" s="24">
        <v>0</v>
      </c>
      <c r="R105" s="46">
        <v>0</v>
      </c>
      <c r="S105" s="24">
        <v>0</v>
      </c>
      <c r="T105" s="45">
        <f t="shared" si="160"/>
        <v>1900</v>
      </c>
      <c r="U105" s="24">
        <v>0</v>
      </c>
      <c r="V105" s="24">
        <v>0</v>
      </c>
      <c r="W105" s="46">
        <v>1900</v>
      </c>
      <c r="X105" s="24">
        <v>0</v>
      </c>
      <c r="Y105" s="21">
        <f t="shared" si="161"/>
        <v>0</v>
      </c>
      <c r="Z105" s="24">
        <v>0</v>
      </c>
      <c r="AA105" s="24">
        <v>0</v>
      </c>
      <c r="AB105" s="30">
        <v>0</v>
      </c>
      <c r="AC105" s="24">
        <v>0</v>
      </c>
      <c r="AD105" s="21">
        <f t="shared" si="162"/>
        <v>0</v>
      </c>
      <c r="AE105" s="24">
        <v>0</v>
      </c>
      <c r="AF105" s="24">
        <v>0</v>
      </c>
      <c r="AG105" s="30">
        <v>0</v>
      </c>
      <c r="AH105" s="24">
        <v>0</v>
      </c>
      <c r="AI105" s="21">
        <f t="shared" si="163"/>
        <v>0</v>
      </c>
      <c r="AJ105" s="24">
        <v>0</v>
      </c>
      <c r="AK105" s="24">
        <v>0</v>
      </c>
      <c r="AL105" s="30">
        <v>0</v>
      </c>
      <c r="AM105" s="24">
        <v>0</v>
      </c>
      <c r="AN105" s="21">
        <f t="shared" si="164"/>
        <v>0</v>
      </c>
      <c r="AO105" s="24">
        <v>0</v>
      </c>
      <c r="AP105" s="24">
        <v>0</v>
      </c>
      <c r="AQ105" s="30">
        <v>0</v>
      </c>
      <c r="AR105" s="24">
        <v>0</v>
      </c>
      <c r="AS105" s="21">
        <f t="shared" si="165"/>
        <v>0</v>
      </c>
      <c r="AT105" s="24">
        <v>0</v>
      </c>
      <c r="AU105" s="24">
        <v>0</v>
      </c>
      <c r="AV105" s="30">
        <v>0</v>
      </c>
      <c r="AW105" s="24">
        <v>0</v>
      </c>
      <c r="AX105" s="21">
        <f t="shared" si="166"/>
        <v>0</v>
      </c>
      <c r="AY105" s="24">
        <v>0</v>
      </c>
      <c r="AZ105" s="24">
        <v>0</v>
      </c>
      <c r="BA105" s="30">
        <v>0</v>
      </c>
      <c r="BB105" s="24">
        <v>0</v>
      </c>
      <c r="BC105" s="21">
        <f t="shared" si="167"/>
        <v>0</v>
      </c>
      <c r="BD105" s="24">
        <v>0</v>
      </c>
      <c r="BE105" s="24">
        <v>0</v>
      </c>
      <c r="BF105" s="30">
        <v>0</v>
      </c>
      <c r="BG105" s="24">
        <v>0</v>
      </c>
    </row>
    <row r="106" spans="1:59" ht="70.5" customHeight="1" x14ac:dyDescent="0.25">
      <c r="A106" s="10" t="s">
        <v>290</v>
      </c>
      <c r="B106" s="40" t="s">
        <v>233</v>
      </c>
      <c r="C106" s="17" t="s">
        <v>21</v>
      </c>
      <c r="D106" s="17" t="s">
        <v>31</v>
      </c>
      <c r="E106" s="11">
        <f t="shared" ref="E106" si="174">J106+O106+T106+Y106+AD106+AI106+AN106+AS106+AX106+BC106</f>
        <v>10400</v>
      </c>
      <c r="F106" s="11">
        <f t="shared" ref="F106" si="175">K106+P106+U106+Z106+AE106+AJ106+AO106+AT106+AY106+BD106</f>
        <v>0</v>
      </c>
      <c r="G106" s="11">
        <f t="shared" ref="G106" si="176">L106+Q106+V106+AA106+AF106+AK106+AP106+AU106+AZ106+BE106</f>
        <v>0</v>
      </c>
      <c r="H106" s="11">
        <f t="shared" ref="H106" si="177">M106+R106+W106+AB106+AG106+AL106+AQ106+AV106+BA106+BF106</f>
        <v>10400</v>
      </c>
      <c r="I106" s="11">
        <f t="shared" ref="I106" si="178">N106+S106+X106+AC106+AH106+AM106+AR106+AW106+BB106+BG106</f>
        <v>0</v>
      </c>
      <c r="J106" s="38">
        <f t="shared" ref="J106" si="179">M106</f>
        <v>0</v>
      </c>
      <c r="K106" s="24">
        <v>0</v>
      </c>
      <c r="L106" s="24">
        <v>0</v>
      </c>
      <c r="M106" s="43">
        <v>0</v>
      </c>
      <c r="N106" s="24">
        <v>0</v>
      </c>
      <c r="O106" s="45">
        <f t="shared" si="159"/>
        <v>0</v>
      </c>
      <c r="P106" s="24">
        <v>0</v>
      </c>
      <c r="Q106" s="24">
        <v>0</v>
      </c>
      <c r="R106" s="46">
        <v>0</v>
      </c>
      <c r="S106" s="24">
        <v>0</v>
      </c>
      <c r="T106" s="45">
        <f t="shared" si="160"/>
        <v>10400</v>
      </c>
      <c r="U106" s="24">
        <v>0</v>
      </c>
      <c r="V106" s="24">
        <v>0</v>
      </c>
      <c r="W106" s="46">
        <v>10400</v>
      </c>
      <c r="X106" s="24">
        <v>0</v>
      </c>
      <c r="Y106" s="21">
        <f t="shared" si="161"/>
        <v>0</v>
      </c>
      <c r="Z106" s="24">
        <v>0</v>
      </c>
      <c r="AA106" s="24">
        <v>0</v>
      </c>
      <c r="AB106" s="30">
        <v>0</v>
      </c>
      <c r="AC106" s="24">
        <v>0</v>
      </c>
      <c r="AD106" s="21">
        <f t="shared" si="162"/>
        <v>0</v>
      </c>
      <c r="AE106" s="24">
        <v>0</v>
      </c>
      <c r="AF106" s="24">
        <v>0</v>
      </c>
      <c r="AG106" s="30">
        <v>0</v>
      </c>
      <c r="AH106" s="24">
        <v>0</v>
      </c>
      <c r="AI106" s="21">
        <f t="shared" si="163"/>
        <v>0</v>
      </c>
      <c r="AJ106" s="24">
        <v>0</v>
      </c>
      <c r="AK106" s="24">
        <v>0</v>
      </c>
      <c r="AL106" s="30">
        <v>0</v>
      </c>
      <c r="AM106" s="24">
        <v>0</v>
      </c>
      <c r="AN106" s="21">
        <f t="shared" si="164"/>
        <v>0</v>
      </c>
      <c r="AO106" s="24">
        <v>0</v>
      </c>
      <c r="AP106" s="24">
        <v>0</v>
      </c>
      <c r="AQ106" s="30">
        <v>0</v>
      </c>
      <c r="AR106" s="24">
        <v>0</v>
      </c>
      <c r="AS106" s="21">
        <f t="shared" si="165"/>
        <v>0</v>
      </c>
      <c r="AT106" s="24">
        <v>0</v>
      </c>
      <c r="AU106" s="24">
        <v>0</v>
      </c>
      <c r="AV106" s="30">
        <v>0</v>
      </c>
      <c r="AW106" s="24">
        <v>0</v>
      </c>
      <c r="AX106" s="21">
        <f t="shared" si="166"/>
        <v>0</v>
      </c>
      <c r="AY106" s="24">
        <v>0</v>
      </c>
      <c r="AZ106" s="24">
        <v>0</v>
      </c>
      <c r="BA106" s="30">
        <v>0</v>
      </c>
      <c r="BB106" s="24">
        <v>0</v>
      </c>
      <c r="BC106" s="21">
        <f t="shared" si="167"/>
        <v>0</v>
      </c>
      <c r="BD106" s="24">
        <v>0</v>
      </c>
      <c r="BE106" s="24">
        <v>0</v>
      </c>
      <c r="BF106" s="30">
        <v>0</v>
      </c>
      <c r="BG106" s="24">
        <v>0</v>
      </c>
    </row>
    <row r="107" spans="1:59" ht="70.5" customHeight="1" x14ac:dyDescent="0.25">
      <c r="A107" s="10" t="s">
        <v>291</v>
      </c>
      <c r="B107" s="40" t="s">
        <v>292</v>
      </c>
      <c r="C107" s="17" t="s">
        <v>21</v>
      </c>
      <c r="D107" s="17" t="s">
        <v>31</v>
      </c>
      <c r="E107" s="11">
        <f t="shared" ref="E107" si="180">J107+O107+T107+Y107+AD107+AI107+AN107+AS107+AX107+BC107</f>
        <v>2890.5</v>
      </c>
      <c r="F107" s="11">
        <f t="shared" ref="F107" si="181">K107+P107+U107+Z107+AE107+AJ107+AO107+AT107+AY107+BD107</f>
        <v>0</v>
      </c>
      <c r="G107" s="11">
        <f t="shared" ref="G107" si="182">L107+Q107+V107+AA107+AF107+AK107+AP107+AU107+AZ107+BE107</f>
        <v>0</v>
      </c>
      <c r="H107" s="11">
        <f t="shared" ref="H107" si="183">M107+R107+W107+AB107+AG107+AL107+AQ107+AV107+BA107+BF107</f>
        <v>2890.5</v>
      </c>
      <c r="I107" s="11">
        <f t="shared" ref="I107" si="184">N107+S107+X107+AC107+AH107+AM107+AR107+AW107+BB107+BG107</f>
        <v>0</v>
      </c>
      <c r="J107" s="38">
        <f t="shared" ref="J107" si="185">M107</f>
        <v>0</v>
      </c>
      <c r="K107" s="24">
        <v>0</v>
      </c>
      <c r="L107" s="24">
        <v>0</v>
      </c>
      <c r="M107" s="43">
        <v>0</v>
      </c>
      <c r="N107" s="24">
        <v>0</v>
      </c>
      <c r="O107" s="45">
        <f t="shared" si="159"/>
        <v>0</v>
      </c>
      <c r="P107" s="24">
        <v>0</v>
      </c>
      <c r="Q107" s="24">
        <v>0</v>
      </c>
      <c r="R107" s="46">
        <v>0</v>
      </c>
      <c r="S107" s="24">
        <v>0</v>
      </c>
      <c r="T107" s="45">
        <f t="shared" si="160"/>
        <v>0</v>
      </c>
      <c r="U107" s="24">
        <v>0</v>
      </c>
      <c r="V107" s="24">
        <v>0</v>
      </c>
      <c r="W107" s="46">
        <v>0</v>
      </c>
      <c r="X107" s="24">
        <v>0</v>
      </c>
      <c r="Y107" s="45">
        <f t="shared" si="161"/>
        <v>2890.5</v>
      </c>
      <c r="Z107" s="24">
        <v>0</v>
      </c>
      <c r="AA107" s="24">
        <v>0</v>
      </c>
      <c r="AB107" s="46">
        <v>2890.5</v>
      </c>
      <c r="AC107" s="24">
        <v>0</v>
      </c>
      <c r="AD107" s="21">
        <f t="shared" si="162"/>
        <v>0</v>
      </c>
      <c r="AE107" s="24">
        <v>0</v>
      </c>
      <c r="AF107" s="24">
        <v>0</v>
      </c>
      <c r="AG107" s="30">
        <v>0</v>
      </c>
      <c r="AH107" s="24">
        <v>0</v>
      </c>
      <c r="AI107" s="21">
        <f t="shared" si="163"/>
        <v>0</v>
      </c>
      <c r="AJ107" s="24">
        <v>0</v>
      </c>
      <c r="AK107" s="24">
        <v>0</v>
      </c>
      <c r="AL107" s="30">
        <v>0</v>
      </c>
      <c r="AM107" s="24">
        <v>0</v>
      </c>
      <c r="AN107" s="21">
        <f t="shared" si="164"/>
        <v>0</v>
      </c>
      <c r="AO107" s="24">
        <v>0</v>
      </c>
      <c r="AP107" s="24">
        <v>0</v>
      </c>
      <c r="AQ107" s="30">
        <v>0</v>
      </c>
      <c r="AR107" s="24">
        <v>0</v>
      </c>
      <c r="AS107" s="21">
        <f t="shared" si="165"/>
        <v>0</v>
      </c>
      <c r="AT107" s="24">
        <v>0</v>
      </c>
      <c r="AU107" s="24">
        <v>0</v>
      </c>
      <c r="AV107" s="30">
        <v>0</v>
      </c>
      <c r="AW107" s="24">
        <v>0</v>
      </c>
      <c r="AX107" s="21">
        <f t="shared" si="166"/>
        <v>0</v>
      </c>
      <c r="AY107" s="24">
        <v>0</v>
      </c>
      <c r="AZ107" s="24">
        <v>0</v>
      </c>
      <c r="BA107" s="30">
        <v>0</v>
      </c>
      <c r="BB107" s="24">
        <v>0</v>
      </c>
      <c r="BC107" s="21">
        <f t="shared" si="167"/>
        <v>0</v>
      </c>
      <c r="BD107" s="24">
        <v>0</v>
      </c>
      <c r="BE107" s="24">
        <v>0</v>
      </c>
      <c r="BF107" s="30">
        <v>0</v>
      </c>
      <c r="BG107" s="24">
        <v>0</v>
      </c>
    </row>
    <row r="108" spans="1:59" ht="70.5" customHeight="1" x14ac:dyDescent="0.25">
      <c r="A108" s="10" t="s">
        <v>298</v>
      </c>
      <c r="B108" s="40" t="s">
        <v>299</v>
      </c>
      <c r="C108" s="17" t="s">
        <v>21</v>
      </c>
      <c r="D108" s="17" t="s">
        <v>31</v>
      </c>
      <c r="E108" s="11">
        <f t="shared" ref="E108" si="186">J108+O108+T108+Y108+AD108+AI108+AN108+AS108+AX108+BC108</f>
        <v>9710.4</v>
      </c>
      <c r="F108" s="11">
        <f t="shared" ref="F108" si="187">K108+P108+U108+Z108+AE108+AJ108+AO108+AT108+AY108+BD108</f>
        <v>0</v>
      </c>
      <c r="G108" s="11">
        <f t="shared" ref="G108" si="188">L108+Q108+V108+AA108+AF108+AK108+AP108+AU108+AZ108+BE108</f>
        <v>0</v>
      </c>
      <c r="H108" s="11">
        <f t="shared" ref="H108" si="189">M108+R108+W108+AB108+AG108+AL108+AQ108+AV108+BA108+BF108</f>
        <v>9710.4</v>
      </c>
      <c r="I108" s="11">
        <f t="shared" ref="I108" si="190">N108+S108+X108+AC108+AH108+AM108+AR108+AW108+BB108+BG108</f>
        <v>0</v>
      </c>
      <c r="J108" s="38">
        <f t="shared" ref="J108" si="191">M108</f>
        <v>0</v>
      </c>
      <c r="K108" s="24">
        <v>0</v>
      </c>
      <c r="L108" s="24">
        <v>0</v>
      </c>
      <c r="M108" s="43">
        <v>0</v>
      </c>
      <c r="N108" s="24">
        <v>0</v>
      </c>
      <c r="O108" s="45">
        <f t="shared" ref="O108" si="192">R108</f>
        <v>0</v>
      </c>
      <c r="P108" s="24">
        <v>0</v>
      </c>
      <c r="Q108" s="24">
        <v>0</v>
      </c>
      <c r="R108" s="46">
        <v>0</v>
      </c>
      <c r="S108" s="24">
        <v>0</v>
      </c>
      <c r="T108" s="45">
        <f t="shared" ref="T108" si="193">W108</f>
        <v>0</v>
      </c>
      <c r="U108" s="24">
        <v>0</v>
      </c>
      <c r="V108" s="24">
        <v>0</v>
      </c>
      <c r="W108" s="46">
        <v>0</v>
      </c>
      <c r="X108" s="24">
        <v>0</v>
      </c>
      <c r="Y108" s="45">
        <f t="shared" ref="Y108" si="194">AB108</f>
        <v>9710.4</v>
      </c>
      <c r="Z108" s="24">
        <v>0</v>
      </c>
      <c r="AA108" s="24">
        <v>0</v>
      </c>
      <c r="AB108" s="46">
        <v>9710.4</v>
      </c>
      <c r="AC108" s="24">
        <v>0</v>
      </c>
      <c r="AD108" s="21">
        <f t="shared" ref="AD108" si="195">AG108</f>
        <v>0</v>
      </c>
      <c r="AE108" s="24">
        <v>0</v>
      </c>
      <c r="AF108" s="24">
        <v>0</v>
      </c>
      <c r="AG108" s="30">
        <v>0</v>
      </c>
      <c r="AH108" s="24">
        <v>0</v>
      </c>
      <c r="AI108" s="21">
        <f t="shared" ref="AI108" si="196">AL108</f>
        <v>0</v>
      </c>
      <c r="AJ108" s="24">
        <v>0</v>
      </c>
      <c r="AK108" s="24">
        <v>0</v>
      </c>
      <c r="AL108" s="30">
        <v>0</v>
      </c>
      <c r="AM108" s="24">
        <v>0</v>
      </c>
      <c r="AN108" s="21">
        <f t="shared" ref="AN108" si="197">AQ108</f>
        <v>0</v>
      </c>
      <c r="AO108" s="24">
        <v>0</v>
      </c>
      <c r="AP108" s="24">
        <v>0</v>
      </c>
      <c r="AQ108" s="30">
        <v>0</v>
      </c>
      <c r="AR108" s="24">
        <v>0</v>
      </c>
      <c r="AS108" s="21">
        <f t="shared" ref="AS108" si="198">AV108</f>
        <v>0</v>
      </c>
      <c r="AT108" s="24">
        <v>0</v>
      </c>
      <c r="AU108" s="24">
        <v>0</v>
      </c>
      <c r="AV108" s="30">
        <v>0</v>
      </c>
      <c r="AW108" s="24">
        <v>0</v>
      </c>
      <c r="AX108" s="21">
        <f t="shared" ref="AX108" si="199">BA108</f>
        <v>0</v>
      </c>
      <c r="AY108" s="24">
        <v>0</v>
      </c>
      <c r="AZ108" s="24">
        <v>0</v>
      </c>
      <c r="BA108" s="30">
        <v>0</v>
      </c>
      <c r="BB108" s="24">
        <v>0</v>
      </c>
      <c r="BC108" s="21">
        <f t="shared" ref="BC108" si="200">BF108</f>
        <v>0</v>
      </c>
      <c r="BD108" s="24">
        <v>0</v>
      </c>
      <c r="BE108" s="24">
        <v>0</v>
      </c>
      <c r="BF108" s="30">
        <v>0</v>
      </c>
      <c r="BG108" s="24">
        <v>0</v>
      </c>
    </row>
    <row r="109" spans="1:59" ht="51" customHeight="1" x14ac:dyDescent="0.25">
      <c r="A109" s="10" t="s">
        <v>309</v>
      </c>
      <c r="B109" s="40" t="s">
        <v>367</v>
      </c>
      <c r="C109" s="17" t="s">
        <v>21</v>
      </c>
      <c r="D109" s="17" t="s">
        <v>31</v>
      </c>
      <c r="E109" s="11">
        <f t="shared" ref="E109" si="201">J109+O109+T109+Y109+AD109+AI109+AN109+AS109+AX109+BC109</f>
        <v>2363</v>
      </c>
      <c r="F109" s="11">
        <f t="shared" ref="F109" si="202">K109+P109+U109+Z109+AE109+AJ109+AO109+AT109+AY109+BD109</f>
        <v>0</v>
      </c>
      <c r="G109" s="11">
        <f t="shared" ref="G109" si="203">L109+Q109+V109+AA109+AF109+AK109+AP109+AU109+AZ109+BE109</f>
        <v>0</v>
      </c>
      <c r="H109" s="11">
        <f t="shared" ref="H109" si="204">M109+R109+W109+AB109+AG109+AL109+AQ109+AV109+BA109+BF109</f>
        <v>2363</v>
      </c>
      <c r="I109" s="11">
        <f t="shared" ref="I109" si="205">N109+S109+X109+AC109+AH109+AM109+AR109+AW109+BB109+BG109</f>
        <v>0</v>
      </c>
      <c r="J109" s="38">
        <f t="shared" ref="J109" si="206">M109</f>
        <v>0</v>
      </c>
      <c r="K109" s="24">
        <v>0</v>
      </c>
      <c r="L109" s="24">
        <v>0</v>
      </c>
      <c r="M109" s="43">
        <v>0</v>
      </c>
      <c r="N109" s="24">
        <v>0</v>
      </c>
      <c r="O109" s="45">
        <f t="shared" ref="O109" si="207">R109</f>
        <v>0</v>
      </c>
      <c r="P109" s="24">
        <v>0</v>
      </c>
      <c r="Q109" s="24">
        <v>0</v>
      </c>
      <c r="R109" s="46">
        <v>0</v>
      </c>
      <c r="S109" s="24">
        <v>0</v>
      </c>
      <c r="T109" s="45">
        <f t="shared" ref="T109" si="208">W109</f>
        <v>0</v>
      </c>
      <c r="U109" s="24">
        <v>0</v>
      </c>
      <c r="V109" s="24">
        <v>0</v>
      </c>
      <c r="W109" s="46">
        <v>0</v>
      </c>
      <c r="X109" s="24">
        <v>0</v>
      </c>
      <c r="Y109" s="45">
        <f t="shared" ref="Y109" si="209">AB109</f>
        <v>2363</v>
      </c>
      <c r="Z109" s="24">
        <v>0</v>
      </c>
      <c r="AA109" s="24">
        <v>0</v>
      </c>
      <c r="AB109" s="46">
        <v>2363</v>
      </c>
      <c r="AC109" s="24">
        <v>0</v>
      </c>
      <c r="AD109" s="21">
        <f t="shared" ref="AD109" si="210">AG109</f>
        <v>0</v>
      </c>
      <c r="AE109" s="24">
        <v>0</v>
      </c>
      <c r="AF109" s="24">
        <v>0</v>
      </c>
      <c r="AG109" s="30">
        <v>0</v>
      </c>
      <c r="AH109" s="24">
        <v>0</v>
      </c>
      <c r="AI109" s="21">
        <f t="shared" ref="AI109" si="211">AL109</f>
        <v>0</v>
      </c>
      <c r="AJ109" s="24">
        <v>0</v>
      </c>
      <c r="AK109" s="24">
        <v>0</v>
      </c>
      <c r="AL109" s="30">
        <v>0</v>
      </c>
      <c r="AM109" s="24">
        <v>0</v>
      </c>
      <c r="AN109" s="21">
        <f t="shared" ref="AN109" si="212">AQ109</f>
        <v>0</v>
      </c>
      <c r="AO109" s="24">
        <v>0</v>
      </c>
      <c r="AP109" s="24">
        <v>0</v>
      </c>
      <c r="AQ109" s="30">
        <v>0</v>
      </c>
      <c r="AR109" s="24">
        <v>0</v>
      </c>
      <c r="AS109" s="21">
        <f t="shared" ref="AS109" si="213">AV109</f>
        <v>0</v>
      </c>
      <c r="AT109" s="24">
        <v>0</v>
      </c>
      <c r="AU109" s="24">
        <v>0</v>
      </c>
      <c r="AV109" s="30">
        <v>0</v>
      </c>
      <c r="AW109" s="24">
        <v>0</v>
      </c>
      <c r="AX109" s="21">
        <f t="shared" ref="AX109" si="214">BA109</f>
        <v>0</v>
      </c>
      <c r="AY109" s="24">
        <v>0</v>
      </c>
      <c r="AZ109" s="24">
        <v>0</v>
      </c>
      <c r="BA109" s="30">
        <v>0</v>
      </c>
      <c r="BB109" s="24">
        <v>0</v>
      </c>
      <c r="BC109" s="21">
        <f t="shared" ref="BC109" si="215">BF109</f>
        <v>0</v>
      </c>
      <c r="BD109" s="24">
        <v>0</v>
      </c>
      <c r="BE109" s="24">
        <v>0</v>
      </c>
      <c r="BF109" s="30">
        <v>0</v>
      </c>
      <c r="BG109" s="24">
        <v>0</v>
      </c>
    </row>
    <row r="110" spans="1:59" ht="70.5" customHeight="1" x14ac:dyDescent="0.25">
      <c r="A110" s="10" t="s">
        <v>319</v>
      </c>
      <c r="B110" s="81" t="s">
        <v>310</v>
      </c>
      <c r="C110" s="17" t="s">
        <v>21</v>
      </c>
      <c r="D110" s="17" t="s">
        <v>31</v>
      </c>
      <c r="E110" s="11">
        <f t="shared" ref="E110" si="216">J110+O110+T110+Y110+AD110+AI110+AN110+AS110+AX110+BC110</f>
        <v>499.2</v>
      </c>
      <c r="F110" s="11">
        <f t="shared" ref="F110" si="217">K110+P110+U110+Z110+AE110+AJ110+AO110+AT110+AY110+BD110</f>
        <v>0</v>
      </c>
      <c r="G110" s="11">
        <f t="shared" ref="G110" si="218">L110+Q110+V110+AA110+AF110+AK110+AP110+AU110+AZ110+BE110</f>
        <v>0</v>
      </c>
      <c r="H110" s="11">
        <f t="shared" ref="H110" si="219">M110+R110+W110+AB110+AG110+AL110+AQ110+AV110+BA110+BF110</f>
        <v>499.2</v>
      </c>
      <c r="I110" s="11">
        <f t="shared" ref="I110" si="220">N110+S110+X110+AC110+AH110+AM110+AR110+AW110+BB110+BG110</f>
        <v>0</v>
      </c>
      <c r="J110" s="38">
        <f t="shared" ref="J110" si="221">M110</f>
        <v>0</v>
      </c>
      <c r="K110" s="24">
        <v>0</v>
      </c>
      <c r="L110" s="24">
        <v>0</v>
      </c>
      <c r="M110" s="43">
        <v>0</v>
      </c>
      <c r="N110" s="24">
        <v>0</v>
      </c>
      <c r="O110" s="45">
        <f t="shared" ref="O110" si="222">R110</f>
        <v>0</v>
      </c>
      <c r="P110" s="24">
        <v>0</v>
      </c>
      <c r="Q110" s="24">
        <v>0</v>
      </c>
      <c r="R110" s="46">
        <v>0</v>
      </c>
      <c r="S110" s="24">
        <v>0</v>
      </c>
      <c r="T110" s="45">
        <f t="shared" ref="T110" si="223">W110</f>
        <v>0</v>
      </c>
      <c r="U110" s="24">
        <v>0</v>
      </c>
      <c r="V110" s="24">
        <v>0</v>
      </c>
      <c r="W110" s="46">
        <v>0</v>
      </c>
      <c r="X110" s="24">
        <v>0</v>
      </c>
      <c r="Y110" s="45">
        <f t="shared" ref="Y110" si="224">AB110</f>
        <v>499.2</v>
      </c>
      <c r="Z110" s="24">
        <v>0</v>
      </c>
      <c r="AA110" s="24">
        <v>0</v>
      </c>
      <c r="AB110" s="83">
        <v>499.2</v>
      </c>
      <c r="AC110" s="24">
        <v>0</v>
      </c>
      <c r="AD110" s="21">
        <f t="shared" ref="AD110" si="225">AG110</f>
        <v>0</v>
      </c>
      <c r="AE110" s="24">
        <v>0</v>
      </c>
      <c r="AF110" s="24">
        <v>0</v>
      </c>
      <c r="AG110" s="30">
        <v>0</v>
      </c>
      <c r="AH110" s="24">
        <v>0</v>
      </c>
      <c r="AI110" s="21">
        <f t="shared" ref="AI110" si="226">AL110</f>
        <v>0</v>
      </c>
      <c r="AJ110" s="24">
        <v>0</v>
      </c>
      <c r="AK110" s="24">
        <v>0</v>
      </c>
      <c r="AL110" s="30">
        <v>0</v>
      </c>
      <c r="AM110" s="24">
        <v>0</v>
      </c>
      <c r="AN110" s="21">
        <f t="shared" ref="AN110" si="227">AQ110</f>
        <v>0</v>
      </c>
      <c r="AO110" s="24">
        <v>0</v>
      </c>
      <c r="AP110" s="24">
        <v>0</v>
      </c>
      <c r="AQ110" s="30">
        <v>0</v>
      </c>
      <c r="AR110" s="24">
        <v>0</v>
      </c>
      <c r="AS110" s="21">
        <f t="shared" ref="AS110" si="228">AV110</f>
        <v>0</v>
      </c>
      <c r="AT110" s="24">
        <v>0</v>
      </c>
      <c r="AU110" s="24">
        <v>0</v>
      </c>
      <c r="AV110" s="30">
        <v>0</v>
      </c>
      <c r="AW110" s="24">
        <v>0</v>
      </c>
      <c r="AX110" s="21">
        <f t="shared" ref="AX110" si="229">BA110</f>
        <v>0</v>
      </c>
      <c r="AY110" s="24">
        <v>0</v>
      </c>
      <c r="AZ110" s="24">
        <v>0</v>
      </c>
      <c r="BA110" s="30">
        <v>0</v>
      </c>
      <c r="BB110" s="24">
        <v>0</v>
      </c>
      <c r="BC110" s="21">
        <f t="shared" ref="BC110" si="230">BF110</f>
        <v>0</v>
      </c>
      <c r="BD110" s="24">
        <v>0</v>
      </c>
      <c r="BE110" s="24">
        <v>0</v>
      </c>
      <c r="BF110" s="30">
        <v>0</v>
      </c>
      <c r="BG110" s="24">
        <v>0</v>
      </c>
    </row>
    <row r="111" spans="1:59" ht="56.25" customHeight="1" x14ac:dyDescent="0.25">
      <c r="A111" s="10" t="s">
        <v>320</v>
      </c>
      <c r="B111" s="82" t="s">
        <v>321</v>
      </c>
      <c r="C111" s="25" t="s">
        <v>21</v>
      </c>
      <c r="D111" s="17" t="s">
        <v>31</v>
      </c>
      <c r="E111" s="11">
        <f t="shared" ref="E111:E112" si="231">J111+O111+T111+Y111+AD111+AI111+AN111+AS111+AX111+BC111</f>
        <v>4591.2</v>
      </c>
      <c r="F111" s="11">
        <f t="shared" ref="F111:F112" si="232">K111+P111+U111+Z111+AE111+AJ111+AO111+AT111+AY111+BD111</f>
        <v>0</v>
      </c>
      <c r="G111" s="11">
        <f t="shared" ref="G111:G112" si="233">L111+Q111+V111+AA111+AF111+AK111+AP111+AU111+AZ111+BE111</f>
        <v>0</v>
      </c>
      <c r="H111" s="11">
        <f t="shared" ref="H111:H112" si="234">M111+R111+W111+AB111+AG111+AL111+AQ111+AV111+BA111+BF111</f>
        <v>4591.2</v>
      </c>
      <c r="I111" s="11">
        <f t="shared" ref="I111:I112" si="235">N111+S111+X111+AC111+AH111+AM111+AR111+AW111+BB111+BG111</f>
        <v>0</v>
      </c>
      <c r="J111" s="38">
        <f t="shared" ref="J111:J112" si="236">M111</f>
        <v>0</v>
      </c>
      <c r="K111" s="24">
        <v>0</v>
      </c>
      <c r="L111" s="24">
        <v>0</v>
      </c>
      <c r="M111" s="43">
        <v>0</v>
      </c>
      <c r="N111" s="24">
        <v>0</v>
      </c>
      <c r="O111" s="45">
        <f t="shared" ref="O111:O112" si="237">R111</f>
        <v>0</v>
      </c>
      <c r="P111" s="24">
        <v>0</v>
      </c>
      <c r="Q111" s="24">
        <v>0</v>
      </c>
      <c r="R111" s="46">
        <v>0</v>
      </c>
      <c r="S111" s="24">
        <v>0</v>
      </c>
      <c r="T111" s="45">
        <f t="shared" ref="T111:T112" si="238">W111</f>
        <v>0</v>
      </c>
      <c r="U111" s="24">
        <v>0</v>
      </c>
      <c r="V111" s="24">
        <v>0</v>
      </c>
      <c r="W111" s="46">
        <v>0</v>
      </c>
      <c r="X111" s="24">
        <v>0</v>
      </c>
      <c r="Y111" s="45">
        <f t="shared" ref="Y111:Y112" si="239">AB111</f>
        <v>4591.2</v>
      </c>
      <c r="Z111" s="24">
        <v>0</v>
      </c>
      <c r="AA111" s="63">
        <v>0</v>
      </c>
      <c r="AB111" s="79">
        <v>4591.2</v>
      </c>
      <c r="AC111" s="65">
        <v>0</v>
      </c>
      <c r="AD111" s="21">
        <f t="shared" ref="AD111:AD112" si="240">AG111</f>
        <v>0</v>
      </c>
      <c r="AE111" s="24">
        <v>0</v>
      </c>
      <c r="AF111" s="24">
        <v>0</v>
      </c>
      <c r="AG111" s="30">
        <v>0</v>
      </c>
      <c r="AH111" s="24">
        <v>0</v>
      </c>
      <c r="AI111" s="21">
        <f t="shared" ref="AI111:AI112" si="241">AL111</f>
        <v>0</v>
      </c>
      <c r="AJ111" s="24">
        <v>0</v>
      </c>
      <c r="AK111" s="24">
        <v>0</v>
      </c>
      <c r="AL111" s="30">
        <v>0</v>
      </c>
      <c r="AM111" s="24">
        <v>0</v>
      </c>
      <c r="AN111" s="21">
        <f t="shared" ref="AN111:AN112" si="242">AQ111</f>
        <v>0</v>
      </c>
      <c r="AO111" s="24">
        <v>0</v>
      </c>
      <c r="AP111" s="24">
        <v>0</v>
      </c>
      <c r="AQ111" s="30">
        <v>0</v>
      </c>
      <c r="AR111" s="24">
        <v>0</v>
      </c>
      <c r="AS111" s="21">
        <f t="shared" ref="AS111:AS112" si="243">AV111</f>
        <v>0</v>
      </c>
      <c r="AT111" s="24">
        <v>0</v>
      </c>
      <c r="AU111" s="24">
        <v>0</v>
      </c>
      <c r="AV111" s="30">
        <v>0</v>
      </c>
      <c r="AW111" s="24">
        <v>0</v>
      </c>
      <c r="AX111" s="21">
        <f t="shared" ref="AX111:AX112" si="244">BA111</f>
        <v>0</v>
      </c>
      <c r="AY111" s="24">
        <v>0</v>
      </c>
      <c r="AZ111" s="24">
        <v>0</v>
      </c>
      <c r="BA111" s="30">
        <v>0</v>
      </c>
      <c r="BB111" s="24">
        <v>0</v>
      </c>
      <c r="BC111" s="21">
        <f t="shared" ref="BC111:BC112" si="245">BF111</f>
        <v>0</v>
      </c>
      <c r="BD111" s="24">
        <v>0</v>
      </c>
      <c r="BE111" s="24">
        <v>0</v>
      </c>
      <c r="BF111" s="30">
        <v>0</v>
      </c>
      <c r="BG111" s="24">
        <v>0</v>
      </c>
    </row>
    <row r="112" spans="1:59" ht="55.5" customHeight="1" x14ac:dyDescent="0.25">
      <c r="A112" s="10" t="s">
        <v>323</v>
      </c>
      <c r="B112" s="82" t="s">
        <v>322</v>
      </c>
      <c r="C112" s="25" t="s">
        <v>21</v>
      </c>
      <c r="D112" s="17" t="s">
        <v>31</v>
      </c>
      <c r="E112" s="11">
        <f t="shared" si="231"/>
        <v>5191.3999999999996</v>
      </c>
      <c r="F112" s="11">
        <f t="shared" si="232"/>
        <v>0</v>
      </c>
      <c r="G112" s="11">
        <f t="shared" si="233"/>
        <v>0</v>
      </c>
      <c r="H112" s="11">
        <f t="shared" si="234"/>
        <v>5191.3999999999996</v>
      </c>
      <c r="I112" s="11">
        <f t="shared" si="235"/>
        <v>0</v>
      </c>
      <c r="J112" s="38">
        <f t="shared" si="236"/>
        <v>0</v>
      </c>
      <c r="K112" s="24">
        <v>0</v>
      </c>
      <c r="L112" s="24">
        <v>0</v>
      </c>
      <c r="M112" s="43">
        <v>0</v>
      </c>
      <c r="N112" s="24">
        <v>0</v>
      </c>
      <c r="O112" s="45">
        <f t="shared" si="237"/>
        <v>0</v>
      </c>
      <c r="P112" s="24">
        <v>0</v>
      </c>
      <c r="Q112" s="24">
        <v>0</v>
      </c>
      <c r="R112" s="46">
        <v>0</v>
      </c>
      <c r="S112" s="24">
        <v>0</v>
      </c>
      <c r="T112" s="45">
        <f t="shared" si="238"/>
        <v>0</v>
      </c>
      <c r="U112" s="24">
        <v>0</v>
      </c>
      <c r="V112" s="24">
        <v>0</v>
      </c>
      <c r="W112" s="46">
        <v>0</v>
      </c>
      <c r="X112" s="24">
        <v>0</v>
      </c>
      <c r="Y112" s="84">
        <f t="shared" si="239"/>
        <v>5191.3999999999996</v>
      </c>
      <c r="Z112" s="24">
        <v>0</v>
      </c>
      <c r="AA112" s="63">
        <v>0</v>
      </c>
      <c r="AB112" s="79">
        <v>5191.3999999999996</v>
      </c>
      <c r="AC112" s="65">
        <v>0</v>
      </c>
      <c r="AD112" s="21">
        <f t="shared" si="240"/>
        <v>0</v>
      </c>
      <c r="AE112" s="24">
        <v>0</v>
      </c>
      <c r="AF112" s="24">
        <v>0</v>
      </c>
      <c r="AG112" s="30">
        <v>0</v>
      </c>
      <c r="AH112" s="24">
        <v>0</v>
      </c>
      <c r="AI112" s="21">
        <f t="shared" si="241"/>
        <v>0</v>
      </c>
      <c r="AJ112" s="24">
        <v>0</v>
      </c>
      <c r="AK112" s="24">
        <v>0</v>
      </c>
      <c r="AL112" s="30">
        <v>0</v>
      </c>
      <c r="AM112" s="24">
        <v>0</v>
      </c>
      <c r="AN112" s="21">
        <f t="shared" si="242"/>
        <v>0</v>
      </c>
      <c r="AO112" s="24">
        <v>0</v>
      </c>
      <c r="AP112" s="24">
        <v>0</v>
      </c>
      <c r="AQ112" s="30">
        <v>0</v>
      </c>
      <c r="AR112" s="24">
        <v>0</v>
      </c>
      <c r="AS112" s="21">
        <f t="shared" si="243"/>
        <v>0</v>
      </c>
      <c r="AT112" s="24">
        <v>0</v>
      </c>
      <c r="AU112" s="24">
        <v>0</v>
      </c>
      <c r="AV112" s="30">
        <v>0</v>
      </c>
      <c r="AW112" s="24">
        <v>0</v>
      </c>
      <c r="AX112" s="21">
        <f t="shared" si="244"/>
        <v>0</v>
      </c>
      <c r="AY112" s="24">
        <v>0</v>
      </c>
      <c r="AZ112" s="24">
        <v>0</v>
      </c>
      <c r="BA112" s="30">
        <v>0</v>
      </c>
      <c r="BB112" s="24">
        <v>0</v>
      </c>
      <c r="BC112" s="21">
        <f t="shared" si="245"/>
        <v>0</v>
      </c>
      <c r="BD112" s="24">
        <v>0</v>
      </c>
      <c r="BE112" s="24">
        <v>0</v>
      </c>
      <c r="BF112" s="30">
        <v>0</v>
      </c>
      <c r="BG112" s="24">
        <v>0</v>
      </c>
    </row>
    <row r="113" spans="1:59" ht="55.5" customHeight="1" x14ac:dyDescent="0.25">
      <c r="A113" s="10" t="s">
        <v>336</v>
      </c>
      <c r="B113" s="82" t="s">
        <v>324</v>
      </c>
      <c r="C113" s="25" t="s">
        <v>21</v>
      </c>
      <c r="D113" s="17" t="s">
        <v>31</v>
      </c>
      <c r="E113" s="11">
        <f t="shared" ref="E113" si="246">J113+O113+T113+Y113+AD113+AI113+AN113+AS113+AX113+BC113</f>
        <v>8019.3</v>
      </c>
      <c r="F113" s="11">
        <f t="shared" ref="F113" si="247">K113+P113+U113+Z113+AE113+AJ113+AO113+AT113+AY113+BD113</f>
        <v>0</v>
      </c>
      <c r="G113" s="11">
        <f t="shared" ref="G113" si="248">L113+Q113+V113+AA113+AF113+AK113+AP113+AU113+AZ113+BE113</f>
        <v>0</v>
      </c>
      <c r="H113" s="11">
        <f t="shared" ref="H113" si="249">M113+R113+W113+AB113+AG113+AL113+AQ113+AV113+BA113+BF113</f>
        <v>8019.3</v>
      </c>
      <c r="I113" s="11">
        <f t="shared" ref="I113" si="250">N113+S113+X113+AC113+AH113+AM113+AR113+AW113+BB113+BG113</f>
        <v>0</v>
      </c>
      <c r="J113" s="38">
        <f t="shared" ref="J113" si="251">M113</f>
        <v>0</v>
      </c>
      <c r="K113" s="24">
        <v>0</v>
      </c>
      <c r="L113" s="24">
        <v>0</v>
      </c>
      <c r="M113" s="43">
        <v>0</v>
      </c>
      <c r="N113" s="24">
        <v>0</v>
      </c>
      <c r="O113" s="45">
        <f t="shared" ref="O113" si="252">R113</f>
        <v>0</v>
      </c>
      <c r="P113" s="24">
        <v>0</v>
      </c>
      <c r="Q113" s="24">
        <v>0</v>
      </c>
      <c r="R113" s="46">
        <v>0</v>
      </c>
      <c r="S113" s="24">
        <v>0</v>
      </c>
      <c r="T113" s="45">
        <f t="shared" ref="T113" si="253">W113</f>
        <v>0</v>
      </c>
      <c r="U113" s="24">
        <v>0</v>
      </c>
      <c r="V113" s="24">
        <v>0</v>
      </c>
      <c r="W113" s="46">
        <v>0</v>
      </c>
      <c r="X113" s="24">
        <v>0</v>
      </c>
      <c r="Y113" s="84">
        <f t="shared" ref="Y113" si="254">AB113</f>
        <v>8019.3</v>
      </c>
      <c r="Z113" s="24">
        <v>0</v>
      </c>
      <c r="AA113" s="63">
        <v>0</v>
      </c>
      <c r="AB113" s="79">
        <v>8019.3</v>
      </c>
      <c r="AC113" s="65">
        <v>0</v>
      </c>
      <c r="AD113" s="21">
        <f t="shared" ref="AD113" si="255">AG113</f>
        <v>0</v>
      </c>
      <c r="AE113" s="24">
        <v>0</v>
      </c>
      <c r="AF113" s="24">
        <v>0</v>
      </c>
      <c r="AG113" s="30">
        <v>0</v>
      </c>
      <c r="AH113" s="24">
        <v>0</v>
      </c>
      <c r="AI113" s="21">
        <f t="shared" ref="AI113" si="256">AL113</f>
        <v>0</v>
      </c>
      <c r="AJ113" s="24">
        <v>0</v>
      </c>
      <c r="AK113" s="24">
        <v>0</v>
      </c>
      <c r="AL113" s="30">
        <v>0</v>
      </c>
      <c r="AM113" s="24">
        <v>0</v>
      </c>
      <c r="AN113" s="21">
        <f t="shared" ref="AN113" si="257">AQ113</f>
        <v>0</v>
      </c>
      <c r="AO113" s="24">
        <v>0</v>
      </c>
      <c r="AP113" s="24">
        <v>0</v>
      </c>
      <c r="AQ113" s="30">
        <v>0</v>
      </c>
      <c r="AR113" s="24">
        <v>0</v>
      </c>
      <c r="AS113" s="21">
        <f t="shared" ref="AS113" si="258">AV113</f>
        <v>0</v>
      </c>
      <c r="AT113" s="24">
        <v>0</v>
      </c>
      <c r="AU113" s="24">
        <v>0</v>
      </c>
      <c r="AV113" s="30">
        <v>0</v>
      </c>
      <c r="AW113" s="24">
        <v>0</v>
      </c>
      <c r="AX113" s="21">
        <f t="shared" ref="AX113" si="259">BA113</f>
        <v>0</v>
      </c>
      <c r="AY113" s="24">
        <v>0</v>
      </c>
      <c r="AZ113" s="24">
        <v>0</v>
      </c>
      <c r="BA113" s="30">
        <v>0</v>
      </c>
      <c r="BB113" s="24">
        <v>0</v>
      </c>
      <c r="BC113" s="21">
        <f t="shared" ref="BC113" si="260">BF113</f>
        <v>0</v>
      </c>
      <c r="BD113" s="24">
        <v>0</v>
      </c>
      <c r="BE113" s="24">
        <v>0</v>
      </c>
      <c r="BF113" s="30">
        <v>0</v>
      </c>
      <c r="BG113" s="24">
        <v>0</v>
      </c>
    </row>
    <row r="114" spans="1:59" ht="55.5" customHeight="1" x14ac:dyDescent="0.25">
      <c r="A114" s="10" t="s">
        <v>366</v>
      </c>
      <c r="B114" s="82" t="s">
        <v>335</v>
      </c>
      <c r="C114" s="25" t="s">
        <v>21</v>
      </c>
      <c r="D114" s="17" t="s">
        <v>31</v>
      </c>
      <c r="E114" s="11">
        <f t="shared" ref="E114" si="261">J114+O114+T114+Y114+AD114+AI114+AN114+AS114+AX114+BC114</f>
        <v>2100</v>
      </c>
      <c r="F114" s="11">
        <f t="shared" ref="F114" si="262">K114+P114+U114+Z114+AE114+AJ114+AO114+AT114+AY114+BD114</f>
        <v>0</v>
      </c>
      <c r="G114" s="11">
        <f t="shared" ref="G114" si="263">L114+Q114+V114+AA114+AF114+AK114+AP114+AU114+AZ114+BE114</f>
        <v>0</v>
      </c>
      <c r="H114" s="11">
        <f t="shared" ref="H114" si="264">M114+R114+W114+AB114+AG114+AL114+AQ114+AV114+BA114+BF114</f>
        <v>2100</v>
      </c>
      <c r="I114" s="11">
        <f t="shared" ref="I114" si="265">N114+S114+X114+AC114+AH114+AM114+AR114+AW114+BB114+BG114</f>
        <v>0</v>
      </c>
      <c r="J114" s="38">
        <f t="shared" ref="J114" si="266">M114</f>
        <v>0</v>
      </c>
      <c r="K114" s="24">
        <v>0</v>
      </c>
      <c r="L114" s="24">
        <v>0</v>
      </c>
      <c r="M114" s="43">
        <v>0</v>
      </c>
      <c r="N114" s="24">
        <v>0</v>
      </c>
      <c r="O114" s="45">
        <f t="shared" ref="O114" si="267">R114</f>
        <v>0</v>
      </c>
      <c r="P114" s="24">
        <v>0</v>
      </c>
      <c r="Q114" s="24">
        <v>0</v>
      </c>
      <c r="R114" s="46">
        <v>0</v>
      </c>
      <c r="S114" s="24">
        <v>0</v>
      </c>
      <c r="T114" s="45">
        <f t="shared" ref="T114" si="268">W114</f>
        <v>0</v>
      </c>
      <c r="U114" s="24">
        <v>0</v>
      </c>
      <c r="V114" s="24">
        <v>0</v>
      </c>
      <c r="W114" s="46">
        <v>0</v>
      </c>
      <c r="X114" s="24">
        <v>0</v>
      </c>
      <c r="Y114" s="84">
        <f t="shared" ref="Y114" si="269">AB114</f>
        <v>2100</v>
      </c>
      <c r="Z114" s="24">
        <v>0</v>
      </c>
      <c r="AA114" s="63">
        <v>0</v>
      </c>
      <c r="AB114" s="85">
        <v>2100</v>
      </c>
      <c r="AC114" s="65">
        <v>0</v>
      </c>
      <c r="AD114" s="21">
        <f t="shared" ref="AD114" si="270">AG114</f>
        <v>0</v>
      </c>
      <c r="AE114" s="24">
        <v>0</v>
      </c>
      <c r="AF114" s="24">
        <v>0</v>
      </c>
      <c r="AG114" s="30">
        <v>0</v>
      </c>
      <c r="AH114" s="24">
        <v>0</v>
      </c>
      <c r="AI114" s="21">
        <f t="shared" ref="AI114" si="271">AL114</f>
        <v>0</v>
      </c>
      <c r="AJ114" s="24">
        <v>0</v>
      </c>
      <c r="AK114" s="24">
        <v>0</v>
      </c>
      <c r="AL114" s="30">
        <v>0</v>
      </c>
      <c r="AM114" s="24">
        <v>0</v>
      </c>
      <c r="AN114" s="21">
        <f t="shared" ref="AN114" si="272">AQ114</f>
        <v>0</v>
      </c>
      <c r="AO114" s="24">
        <v>0</v>
      </c>
      <c r="AP114" s="24">
        <v>0</v>
      </c>
      <c r="AQ114" s="30">
        <v>0</v>
      </c>
      <c r="AR114" s="24">
        <v>0</v>
      </c>
      <c r="AS114" s="21">
        <f t="shared" ref="AS114" si="273">AV114</f>
        <v>0</v>
      </c>
      <c r="AT114" s="24">
        <v>0</v>
      </c>
      <c r="AU114" s="24">
        <v>0</v>
      </c>
      <c r="AV114" s="30">
        <v>0</v>
      </c>
      <c r="AW114" s="24">
        <v>0</v>
      </c>
      <c r="AX114" s="21">
        <f t="shared" ref="AX114" si="274">BA114</f>
        <v>0</v>
      </c>
      <c r="AY114" s="24">
        <v>0</v>
      </c>
      <c r="AZ114" s="24">
        <v>0</v>
      </c>
      <c r="BA114" s="30">
        <v>0</v>
      </c>
      <c r="BB114" s="24">
        <v>0</v>
      </c>
      <c r="BC114" s="21">
        <f t="shared" ref="BC114" si="275">BF114</f>
        <v>0</v>
      </c>
      <c r="BD114" s="24">
        <v>0</v>
      </c>
      <c r="BE114" s="24">
        <v>0</v>
      </c>
      <c r="BF114" s="30">
        <v>0</v>
      </c>
      <c r="BG114" s="24">
        <v>0</v>
      </c>
    </row>
    <row r="115" spans="1:59" x14ac:dyDescent="0.25">
      <c r="A115" s="61" t="s">
        <v>142</v>
      </c>
      <c r="B115" s="123" t="s">
        <v>144</v>
      </c>
      <c r="C115" s="122"/>
      <c r="D115" s="122"/>
      <c r="E115" s="8">
        <f>SUM(E116:E129)</f>
        <v>14835.9</v>
      </c>
      <c r="F115" s="8">
        <f t="shared" ref="F115:BG115" si="276">SUM(F116:F129)</f>
        <v>0</v>
      </c>
      <c r="G115" s="8">
        <f t="shared" si="276"/>
        <v>0</v>
      </c>
      <c r="H115" s="8">
        <f t="shared" si="276"/>
        <v>14835.9</v>
      </c>
      <c r="I115" s="8">
        <f t="shared" si="276"/>
        <v>0</v>
      </c>
      <c r="J115" s="8">
        <f t="shared" si="276"/>
        <v>8614.1</v>
      </c>
      <c r="K115" s="8">
        <f t="shared" si="276"/>
        <v>0</v>
      </c>
      <c r="L115" s="8">
        <f t="shared" si="276"/>
        <v>0</v>
      </c>
      <c r="M115" s="8">
        <f t="shared" si="276"/>
        <v>8614.1</v>
      </c>
      <c r="N115" s="8">
        <f t="shared" si="276"/>
        <v>0</v>
      </c>
      <c r="O115" s="8">
        <f t="shared" si="276"/>
        <v>1531</v>
      </c>
      <c r="P115" s="8">
        <f t="shared" si="276"/>
        <v>0</v>
      </c>
      <c r="Q115" s="8">
        <f t="shared" si="276"/>
        <v>0</v>
      </c>
      <c r="R115" s="8">
        <f t="shared" si="276"/>
        <v>1531</v>
      </c>
      <c r="S115" s="8">
        <f t="shared" si="276"/>
        <v>0</v>
      </c>
      <c r="T115" s="8">
        <f t="shared" si="276"/>
        <v>1695.2</v>
      </c>
      <c r="U115" s="8">
        <f t="shared" si="276"/>
        <v>0</v>
      </c>
      <c r="V115" s="8">
        <f t="shared" si="276"/>
        <v>0</v>
      </c>
      <c r="W115" s="8">
        <f t="shared" si="276"/>
        <v>1695.2</v>
      </c>
      <c r="X115" s="8">
        <f t="shared" si="276"/>
        <v>0</v>
      </c>
      <c r="Y115" s="8">
        <f t="shared" si="276"/>
        <v>2995.6</v>
      </c>
      <c r="Z115" s="8">
        <f t="shared" si="276"/>
        <v>0</v>
      </c>
      <c r="AA115" s="8">
        <f t="shared" si="276"/>
        <v>0</v>
      </c>
      <c r="AB115" s="8">
        <f t="shared" si="276"/>
        <v>2995.6</v>
      </c>
      <c r="AC115" s="8">
        <f t="shared" si="276"/>
        <v>0</v>
      </c>
      <c r="AD115" s="8">
        <f t="shared" si="276"/>
        <v>0</v>
      </c>
      <c r="AE115" s="8">
        <f t="shared" si="276"/>
        <v>0</v>
      </c>
      <c r="AF115" s="8">
        <f t="shared" si="276"/>
        <v>0</v>
      </c>
      <c r="AG115" s="8">
        <f t="shared" si="276"/>
        <v>0</v>
      </c>
      <c r="AH115" s="8">
        <f t="shared" si="276"/>
        <v>0</v>
      </c>
      <c r="AI115" s="8">
        <f t="shared" si="276"/>
        <v>0</v>
      </c>
      <c r="AJ115" s="8">
        <f t="shared" si="276"/>
        <v>0</v>
      </c>
      <c r="AK115" s="8">
        <f t="shared" si="276"/>
        <v>0</v>
      </c>
      <c r="AL115" s="8">
        <f t="shared" si="276"/>
        <v>0</v>
      </c>
      <c r="AM115" s="8">
        <f t="shared" si="276"/>
        <v>0</v>
      </c>
      <c r="AN115" s="8">
        <f t="shared" si="276"/>
        <v>0</v>
      </c>
      <c r="AO115" s="8">
        <f t="shared" si="276"/>
        <v>0</v>
      </c>
      <c r="AP115" s="8">
        <f t="shared" si="276"/>
        <v>0</v>
      </c>
      <c r="AQ115" s="8">
        <f t="shared" si="276"/>
        <v>0</v>
      </c>
      <c r="AR115" s="8">
        <f t="shared" si="276"/>
        <v>0</v>
      </c>
      <c r="AS115" s="8">
        <f t="shared" si="276"/>
        <v>0</v>
      </c>
      <c r="AT115" s="8">
        <f t="shared" si="276"/>
        <v>0</v>
      </c>
      <c r="AU115" s="8">
        <f t="shared" si="276"/>
        <v>0</v>
      </c>
      <c r="AV115" s="8">
        <f t="shared" si="276"/>
        <v>0</v>
      </c>
      <c r="AW115" s="8">
        <f t="shared" si="276"/>
        <v>0</v>
      </c>
      <c r="AX115" s="8">
        <f t="shared" si="276"/>
        <v>0</v>
      </c>
      <c r="AY115" s="8">
        <f t="shared" si="276"/>
        <v>0</v>
      </c>
      <c r="AZ115" s="8">
        <f t="shared" si="276"/>
        <v>0</v>
      </c>
      <c r="BA115" s="8">
        <f t="shared" si="276"/>
        <v>0</v>
      </c>
      <c r="BB115" s="8">
        <f t="shared" si="276"/>
        <v>0</v>
      </c>
      <c r="BC115" s="8">
        <f t="shared" si="276"/>
        <v>0</v>
      </c>
      <c r="BD115" s="8">
        <f t="shared" si="276"/>
        <v>0</v>
      </c>
      <c r="BE115" s="8">
        <f t="shared" si="276"/>
        <v>0</v>
      </c>
      <c r="BF115" s="8">
        <f t="shared" si="276"/>
        <v>0</v>
      </c>
      <c r="BG115" s="8">
        <f t="shared" si="276"/>
        <v>0</v>
      </c>
    </row>
    <row r="116" spans="1:59" ht="47.25" x14ac:dyDescent="0.25">
      <c r="A116" s="10" t="s">
        <v>143</v>
      </c>
      <c r="B116" s="28" t="s">
        <v>226</v>
      </c>
      <c r="C116" s="17" t="s">
        <v>21</v>
      </c>
      <c r="D116" s="17" t="s">
        <v>31</v>
      </c>
      <c r="E116" s="11">
        <f t="shared" ref="E116:E125" si="277">J116+O116+T116+Y116+AD116+AI116+AN116+AS116+AX116+BC116</f>
        <v>250.9</v>
      </c>
      <c r="F116" s="11">
        <f t="shared" ref="F116:F125" si="278">K116+P116+U116+Z116+AE116+AJ116+AO116+AT116+AY116+BD116</f>
        <v>0</v>
      </c>
      <c r="G116" s="11">
        <f t="shared" ref="G116:G125" si="279">L116+Q116+V116+AA116+AF116+AK116+AP116+AU116+AZ116+BE116</f>
        <v>0</v>
      </c>
      <c r="H116" s="11">
        <f t="shared" ref="H116:I120" si="280">M116+R116+W116+AB116+AG116+AL116+AQ116+AV116+BA116+BF116</f>
        <v>250.9</v>
      </c>
      <c r="I116" s="11">
        <f t="shared" si="280"/>
        <v>0</v>
      </c>
      <c r="J116" s="12">
        <f t="shared" ref="J116:J123" si="281">M116</f>
        <v>250.9</v>
      </c>
      <c r="K116" s="24"/>
      <c r="L116" s="24">
        <v>0</v>
      </c>
      <c r="M116" s="29">
        <f>400.2-149.3</f>
        <v>250.9</v>
      </c>
      <c r="N116" s="24">
        <v>0</v>
      </c>
      <c r="O116" s="38">
        <f t="shared" ref="O116:O123" si="282">R116</f>
        <v>0</v>
      </c>
      <c r="P116" s="39"/>
      <c r="Q116" s="39">
        <v>0</v>
      </c>
      <c r="R116" s="39">
        <v>0</v>
      </c>
      <c r="S116" s="39">
        <v>0</v>
      </c>
      <c r="T116" s="38">
        <f t="shared" ref="T116:T123" si="283">W116</f>
        <v>0</v>
      </c>
      <c r="U116" s="39"/>
      <c r="V116" s="39">
        <v>0</v>
      </c>
      <c r="W116" s="39">
        <v>0</v>
      </c>
      <c r="X116" s="39">
        <v>0</v>
      </c>
      <c r="Y116" s="38">
        <f t="shared" ref="Y116:Y123" si="284">AB116</f>
        <v>0</v>
      </c>
      <c r="Z116" s="39"/>
      <c r="AA116" s="39">
        <v>0</v>
      </c>
      <c r="AB116" s="39">
        <v>0</v>
      </c>
      <c r="AC116" s="39">
        <v>0</v>
      </c>
      <c r="AD116" s="38">
        <f t="shared" ref="AD116:AD123" si="285">AG116</f>
        <v>0</v>
      </c>
      <c r="AE116" s="39"/>
      <c r="AF116" s="39">
        <v>0</v>
      </c>
      <c r="AG116" s="39">
        <v>0</v>
      </c>
      <c r="AH116" s="39">
        <v>0</v>
      </c>
      <c r="AI116" s="38">
        <f t="shared" ref="AI116:AI123" si="286">AL116</f>
        <v>0</v>
      </c>
      <c r="AJ116" s="39"/>
      <c r="AK116" s="39">
        <v>0</v>
      </c>
      <c r="AL116" s="39">
        <v>0</v>
      </c>
      <c r="AM116" s="39">
        <v>0</v>
      </c>
      <c r="AN116" s="38">
        <f t="shared" ref="AN116:AN123" si="287">AQ116</f>
        <v>0</v>
      </c>
      <c r="AO116" s="39"/>
      <c r="AP116" s="39">
        <v>0</v>
      </c>
      <c r="AQ116" s="39">
        <v>0</v>
      </c>
      <c r="AR116" s="39">
        <v>0</v>
      </c>
      <c r="AS116" s="38">
        <f t="shared" ref="AS116:AS123" si="288">AV116</f>
        <v>0</v>
      </c>
      <c r="AT116" s="39"/>
      <c r="AU116" s="39">
        <v>0</v>
      </c>
      <c r="AV116" s="39">
        <v>0</v>
      </c>
      <c r="AW116" s="39">
        <v>0</v>
      </c>
      <c r="AX116" s="38">
        <f t="shared" ref="AX116:AX123" si="289">BA116</f>
        <v>0</v>
      </c>
      <c r="AY116" s="39"/>
      <c r="AZ116" s="39">
        <v>0</v>
      </c>
      <c r="BA116" s="39">
        <v>0</v>
      </c>
      <c r="BB116" s="39">
        <v>0</v>
      </c>
      <c r="BC116" s="38">
        <f t="shared" ref="BC116:BC123" si="290">BF116</f>
        <v>0</v>
      </c>
      <c r="BD116" s="39"/>
      <c r="BE116" s="39">
        <v>0</v>
      </c>
      <c r="BF116" s="39">
        <v>0</v>
      </c>
      <c r="BG116" s="39">
        <v>0</v>
      </c>
    </row>
    <row r="117" spans="1:59" ht="63" x14ac:dyDescent="0.25">
      <c r="A117" s="10" t="s">
        <v>146</v>
      </c>
      <c r="B117" s="28" t="s">
        <v>147</v>
      </c>
      <c r="C117" s="17" t="s">
        <v>21</v>
      </c>
      <c r="D117" s="17" t="s">
        <v>31</v>
      </c>
      <c r="E117" s="11">
        <f t="shared" si="277"/>
        <v>999.4</v>
      </c>
      <c r="F117" s="11">
        <f t="shared" si="278"/>
        <v>0</v>
      </c>
      <c r="G117" s="11">
        <f t="shared" si="279"/>
        <v>0</v>
      </c>
      <c r="H117" s="11">
        <f t="shared" ref="H117:H125" si="291">M117+R117+W117+AB117+AG117+AL117+AQ117+AV117+BA117+BF117</f>
        <v>999.4</v>
      </c>
      <c r="I117" s="11">
        <f t="shared" si="280"/>
        <v>0</v>
      </c>
      <c r="J117" s="12">
        <f t="shared" si="281"/>
        <v>999.4</v>
      </c>
      <c r="K117" s="24"/>
      <c r="L117" s="24">
        <v>0</v>
      </c>
      <c r="M117" s="29">
        <v>999.4</v>
      </c>
      <c r="N117" s="24">
        <v>0</v>
      </c>
      <c r="O117" s="38">
        <f t="shared" si="282"/>
        <v>0</v>
      </c>
      <c r="P117" s="39"/>
      <c r="Q117" s="39">
        <v>0</v>
      </c>
      <c r="R117" s="39">
        <v>0</v>
      </c>
      <c r="S117" s="39">
        <v>0</v>
      </c>
      <c r="T117" s="38">
        <f t="shared" si="283"/>
        <v>0</v>
      </c>
      <c r="U117" s="39"/>
      <c r="V117" s="39">
        <v>0</v>
      </c>
      <c r="W117" s="39">
        <v>0</v>
      </c>
      <c r="X117" s="39">
        <v>0</v>
      </c>
      <c r="Y117" s="38">
        <f t="shared" si="284"/>
        <v>0</v>
      </c>
      <c r="Z117" s="39"/>
      <c r="AA117" s="39">
        <v>0</v>
      </c>
      <c r="AB117" s="39">
        <v>0</v>
      </c>
      <c r="AC117" s="39">
        <v>0</v>
      </c>
      <c r="AD117" s="38">
        <f t="shared" si="285"/>
        <v>0</v>
      </c>
      <c r="AE117" s="39"/>
      <c r="AF117" s="39">
        <v>0</v>
      </c>
      <c r="AG117" s="39">
        <v>0</v>
      </c>
      <c r="AH117" s="39">
        <v>0</v>
      </c>
      <c r="AI117" s="38">
        <f t="shared" si="286"/>
        <v>0</v>
      </c>
      <c r="AJ117" s="39"/>
      <c r="AK117" s="39">
        <v>0</v>
      </c>
      <c r="AL117" s="39">
        <v>0</v>
      </c>
      <c r="AM117" s="39">
        <v>0</v>
      </c>
      <c r="AN117" s="38">
        <f t="shared" si="287"/>
        <v>0</v>
      </c>
      <c r="AO117" s="39"/>
      <c r="AP117" s="39">
        <v>0</v>
      </c>
      <c r="AQ117" s="39">
        <v>0</v>
      </c>
      <c r="AR117" s="39">
        <v>0</v>
      </c>
      <c r="AS117" s="38">
        <f t="shared" si="288"/>
        <v>0</v>
      </c>
      <c r="AT117" s="39"/>
      <c r="AU117" s="39">
        <v>0</v>
      </c>
      <c r="AV117" s="39">
        <v>0</v>
      </c>
      <c r="AW117" s="39">
        <v>0</v>
      </c>
      <c r="AX117" s="38">
        <f t="shared" si="289"/>
        <v>0</v>
      </c>
      <c r="AY117" s="39"/>
      <c r="AZ117" s="39">
        <v>0</v>
      </c>
      <c r="BA117" s="39">
        <v>0</v>
      </c>
      <c r="BB117" s="39">
        <v>0</v>
      </c>
      <c r="BC117" s="38">
        <f t="shared" si="290"/>
        <v>0</v>
      </c>
      <c r="BD117" s="39"/>
      <c r="BE117" s="39">
        <v>0</v>
      </c>
      <c r="BF117" s="39">
        <v>0</v>
      </c>
      <c r="BG117" s="39">
        <v>0</v>
      </c>
    </row>
    <row r="118" spans="1:59" ht="63" x14ac:dyDescent="0.25">
      <c r="A118" s="10" t="s">
        <v>150</v>
      </c>
      <c r="B118" s="28" t="s">
        <v>151</v>
      </c>
      <c r="C118" s="17" t="s">
        <v>21</v>
      </c>
      <c r="D118" s="17" t="s">
        <v>31</v>
      </c>
      <c r="E118" s="11">
        <f t="shared" si="277"/>
        <v>4641.3</v>
      </c>
      <c r="F118" s="11">
        <f t="shared" si="278"/>
        <v>0</v>
      </c>
      <c r="G118" s="11">
        <f t="shared" si="279"/>
        <v>0</v>
      </c>
      <c r="H118" s="11">
        <f t="shared" si="291"/>
        <v>4641.3</v>
      </c>
      <c r="I118" s="11">
        <f t="shared" si="280"/>
        <v>0</v>
      </c>
      <c r="J118" s="12">
        <f t="shared" si="281"/>
        <v>4641.3</v>
      </c>
      <c r="K118" s="24"/>
      <c r="L118" s="24">
        <v>0</v>
      </c>
      <c r="M118" s="29">
        <v>4641.3</v>
      </c>
      <c r="N118" s="24">
        <v>0</v>
      </c>
      <c r="O118" s="38">
        <f t="shared" si="282"/>
        <v>0</v>
      </c>
      <c r="P118" s="39"/>
      <c r="Q118" s="39">
        <v>0</v>
      </c>
      <c r="R118" s="39">
        <v>0</v>
      </c>
      <c r="S118" s="39">
        <v>0</v>
      </c>
      <c r="T118" s="38">
        <f t="shared" si="283"/>
        <v>0</v>
      </c>
      <c r="U118" s="39"/>
      <c r="V118" s="39">
        <v>0</v>
      </c>
      <c r="W118" s="39">
        <v>0</v>
      </c>
      <c r="X118" s="39">
        <v>0</v>
      </c>
      <c r="Y118" s="38">
        <f t="shared" si="284"/>
        <v>0</v>
      </c>
      <c r="Z118" s="39"/>
      <c r="AA118" s="39">
        <v>0</v>
      </c>
      <c r="AB118" s="39">
        <v>0</v>
      </c>
      <c r="AC118" s="39">
        <v>0</v>
      </c>
      <c r="AD118" s="38">
        <f t="shared" si="285"/>
        <v>0</v>
      </c>
      <c r="AE118" s="39"/>
      <c r="AF118" s="39">
        <v>0</v>
      </c>
      <c r="AG118" s="39">
        <v>0</v>
      </c>
      <c r="AH118" s="39">
        <v>0</v>
      </c>
      <c r="AI118" s="38">
        <f t="shared" si="286"/>
        <v>0</v>
      </c>
      <c r="AJ118" s="39"/>
      <c r="AK118" s="39">
        <v>0</v>
      </c>
      <c r="AL118" s="39">
        <v>0</v>
      </c>
      <c r="AM118" s="39">
        <v>0</v>
      </c>
      <c r="AN118" s="38">
        <f t="shared" si="287"/>
        <v>0</v>
      </c>
      <c r="AO118" s="39"/>
      <c r="AP118" s="39">
        <v>0</v>
      </c>
      <c r="AQ118" s="39">
        <v>0</v>
      </c>
      <c r="AR118" s="39">
        <v>0</v>
      </c>
      <c r="AS118" s="38">
        <f t="shared" si="288"/>
        <v>0</v>
      </c>
      <c r="AT118" s="39"/>
      <c r="AU118" s="39">
        <v>0</v>
      </c>
      <c r="AV118" s="39">
        <v>0</v>
      </c>
      <c r="AW118" s="39">
        <v>0</v>
      </c>
      <c r="AX118" s="38">
        <f t="shared" si="289"/>
        <v>0</v>
      </c>
      <c r="AY118" s="39"/>
      <c r="AZ118" s="39">
        <v>0</v>
      </c>
      <c r="BA118" s="39">
        <v>0</v>
      </c>
      <c r="BB118" s="39">
        <v>0</v>
      </c>
      <c r="BC118" s="38">
        <f t="shared" si="290"/>
        <v>0</v>
      </c>
      <c r="BD118" s="39"/>
      <c r="BE118" s="39">
        <v>0</v>
      </c>
      <c r="BF118" s="39">
        <v>0</v>
      </c>
      <c r="BG118" s="39">
        <v>0</v>
      </c>
    </row>
    <row r="119" spans="1:59" ht="47.25" x14ac:dyDescent="0.25">
      <c r="A119" s="10" t="s">
        <v>152</v>
      </c>
      <c r="B119" s="28" t="s">
        <v>153</v>
      </c>
      <c r="C119" s="17" t="s">
        <v>21</v>
      </c>
      <c r="D119" s="17" t="s">
        <v>31</v>
      </c>
      <c r="E119" s="11">
        <f t="shared" si="277"/>
        <v>1916.1</v>
      </c>
      <c r="F119" s="11">
        <f t="shared" si="278"/>
        <v>0</v>
      </c>
      <c r="G119" s="11">
        <f t="shared" si="279"/>
        <v>0</v>
      </c>
      <c r="H119" s="11">
        <f t="shared" si="291"/>
        <v>1916.1</v>
      </c>
      <c r="I119" s="11">
        <f t="shared" si="280"/>
        <v>0</v>
      </c>
      <c r="J119" s="12">
        <f t="shared" si="281"/>
        <v>1916.1</v>
      </c>
      <c r="K119" s="24"/>
      <c r="L119" s="24">
        <v>0</v>
      </c>
      <c r="M119" s="29">
        <v>1916.1</v>
      </c>
      <c r="N119" s="24">
        <v>0</v>
      </c>
      <c r="O119" s="38">
        <f t="shared" si="282"/>
        <v>0</v>
      </c>
      <c r="P119" s="39"/>
      <c r="Q119" s="39">
        <v>0</v>
      </c>
      <c r="R119" s="39">
        <v>0</v>
      </c>
      <c r="S119" s="39">
        <v>0</v>
      </c>
      <c r="T119" s="38">
        <f t="shared" si="283"/>
        <v>0</v>
      </c>
      <c r="U119" s="39"/>
      <c r="V119" s="39">
        <v>0</v>
      </c>
      <c r="W119" s="39">
        <v>0</v>
      </c>
      <c r="X119" s="39">
        <v>0</v>
      </c>
      <c r="Y119" s="38">
        <f t="shared" si="284"/>
        <v>0</v>
      </c>
      <c r="Z119" s="39"/>
      <c r="AA119" s="39">
        <v>0</v>
      </c>
      <c r="AB119" s="39">
        <v>0</v>
      </c>
      <c r="AC119" s="39">
        <v>0</v>
      </c>
      <c r="AD119" s="38">
        <f t="shared" si="285"/>
        <v>0</v>
      </c>
      <c r="AE119" s="39"/>
      <c r="AF119" s="39">
        <v>0</v>
      </c>
      <c r="AG119" s="39">
        <v>0</v>
      </c>
      <c r="AH119" s="39">
        <v>0</v>
      </c>
      <c r="AI119" s="38">
        <f t="shared" si="286"/>
        <v>0</v>
      </c>
      <c r="AJ119" s="39"/>
      <c r="AK119" s="39">
        <v>0</v>
      </c>
      <c r="AL119" s="39">
        <v>0</v>
      </c>
      <c r="AM119" s="39">
        <v>0</v>
      </c>
      <c r="AN119" s="38">
        <f t="shared" si="287"/>
        <v>0</v>
      </c>
      <c r="AO119" s="39"/>
      <c r="AP119" s="39">
        <v>0</v>
      </c>
      <c r="AQ119" s="39">
        <v>0</v>
      </c>
      <c r="AR119" s="39">
        <v>0</v>
      </c>
      <c r="AS119" s="38">
        <f t="shared" si="288"/>
        <v>0</v>
      </c>
      <c r="AT119" s="39"/>
      <c r="AU119" s="39">
        <v>0</v>
      </c>
      <c r="AV119" s="39">
        <v>0</v>
      </c>
      <c r="AW119" s="39">
        <v>0</v>
      </c>
      <c r="AX119" s="38">
        <f t="shared" si="289"/>
        <v>0</v>
      </c>
      <c r="AY119" s="39"/>
      <c r="AZ119" s="39">
        <v>0</v>
      </c>
      <c r="BA119" s="39">
        <v>0</v>
      </c>
      <c r="BB119" s="39">
        <v>0</v>
      </c>
      <c r="BC119" s="38">
        <f t="shared" si="290"/>
        <v>0</v>
      </c>
      <c r="BD119" s="39"/>
      <c r="BE119" s="39">
        <v>0</v>
      </c>
      <c r="BF119" s="39">
        <v>0</v>
      </c>
      <c r="BG119" s="39">
        <v>0</v>
      </c>
    </row>
    <row r="120" spans="1:59" ht="47.25" x14ac:dyDescent="0.25">
      <c r="A120" s="10" t="s">
        <v>164</v>
      </c>
      <c r="B120" s="28" t="s">
        <v>234</v>
      </c>
      <c r="C120" s="17" t="s">
        <v>21</v>
      </c>
      <c r="D120" s="17" t="s">
        <v>31</v>
      </c>
      <c r="E120" s="11">
        <f t="shared" si="277"/>
        <v>332.1</v>
      </c>
      <c r="F120" s="11">
        <f t="shared" si="278"/>
        <v>0</v>
      </c>
      <c r="G120" s="11">
        <f t="shared" si="279"/>
        <v>0</v>
      </c>
      <c r="H120" s="11">
        <f t="shared" si="291"/>
        <v>332.1</v>
      </c>
      <c r="I120" s="11">
        <f t="shared" si="280"/>
        <v>0</v>
      </c>
      <c r="J120" s="38">
        <f t="shared" si="281"/>
        <v>0</v>
      </c>
      <c r="K120" s="24"/>
      <c r="L120" s="24">
        <v>0</v>
      </c>
      <c r="M120" s="43">
        <f>312.2-312.2</f>
        <v>0</v>
      </c>
      <c r="N120" s="24">
        <v>0</v>
      </c>
      <c r="O120" s="38">
        <f t="shared" si="282"/>
        <v>332.1</v>
      </c>
      <c r="P120" s="39"/>
      <c r="Q120" s="39">
        <v>0</v>
      </c>
      <c r="R120" s="42">
        <v>332.1</v>
      </c>
      <c r="S120" s="39">
        <v>0</v>
      </c>
      <c r="T120" s="38">
        <f t="shared" si="283"/>
        <v>0</v>
      </c>
      <c r="U120" s="39"/>
      <c r="V120" s="39">
        <v>0</v>
      </c>
      <c r="W120" s="39">
        <v>0</v>
      </c>
      <c r="X120" s="39">
        <v>0</v>
      </c>
      <c r="Y120" s="38">
        <f t="shared" si="284"/>
        <v>0</v>
      </c>
      <c r="Z120" s="39"/>
      <c r="AA120" s="39">
        <v>0</v>
      </c>
      <c r="AB120" s="39">
        <v>0</v>
      </c>
      <c r="AC120" s="39">
        <v>0</v>
      </c>
      <c r="AD120" s="38">
        <f t="shared" si="285"/>
        <v>0</v>
      </c>
      <c r="AE120" s="39"/>
      <c r="AF120" s="39">
        <v>0</v>
      </c>
      <c r="AG120" s="39">
        <v>0</v>
      </c>
      <c r="AH120" s="39">
        <v>0</v>
      </c>
      <c r="AI120" s="38">
        <f t="shared" si="286"/>
        <v>0</v>
      </c>
      <c r="AJ120" s="39"/>
      <c r="AK120" s="39">
        <v>0</v>
      </c>
      <c r="AL120" s="39">
        <v>0</v>
      </c>
      <c r="AM120" s="39">
        <v>0</v>
      </c>
      <c r="AN120" s="38">
        <f t="shared" si="287"/>
        <v>0</v>
      </c>
      <c r="AO120" s="39"/>
      <c r="AP120" s="39">
        <v>0</v>
      </c>
      <c r="AQ120" s="39">
        <v>0</v>
      </c>
      <c r="AR120" s="39">
        <v>0</v>
      </c>
      <c r="AS120" s="38">
        <f t="shared" si="288"/>
        <v>0</v>
      </c>
      <c r="AT120" s="39"/>
      <c r="AU120" s="39">
        <v>0</v>
      </c>
      <c r="AV120" s="39">
        <v>0</v>
      </c>
      <c r="AW120" s="39">
        <v>0</v>
      </c>
      <c r="AX120" s="38">
        <f t="shared" si="289"/>
        <v>0</v>
      </c>
      <c r="AY120" s="39"/>
      <c r="AZ120" s="39">
        <v>0</v>
      </c>
      <c r="BA120" s="39">
        <v>0</v>
      </c>
      <c r="BB120" s="39">
        <v>0</v>
      </c>
      <c r="BC120" s="38">
        <f t="shared" si="290"/>
        <v>0</v>
      </c>
      <c r="BD120" s="39"/>
      <c r="BE120" s="39">
        <v>0</v>
      </c>
      <c r="BF120" s="39">
        <v>0</v>
      </c>
      <c r="BG120" s="39">
        <v>0</v>
      </c>
    </row>
    <row r="121" spans="1:59" ht="47.25" x14ac:dyDescent="0.25">
      <c r="A121" s="10" t="s">
        <v>167</v>
      </c>
      <c r="B121" s="28" t="s">
        <v>168</v>
      </c>
      <c r="C121" s="17" t="s">
        <v>21</v>
      </c>
      <c r="D121" s="17" t="s">
        <v>31</v>
      </c>
      <c r="E121" s="11">
        <f t="shared" si="277"/>
        <v>440.8</v>
      </c>
      <c r="F121" s="11">
        <f t="shared" si="278"/>
        <v>0</v>
      </c>
      <c r="G121" s="11">
        <f t="shared" si="279"/>
        <v>0</v>
      </c>
      <c r="H121" s="11">
        <f t="shared" si="291"/>
        <v>440.8</v>
      </c>
      <c r="I121" s="11">
        <f t="shared" ref="I121:I125" si="292">N121+S121+X121+AC121+AH121+AM121+AR121+AW121+BB121+BG121</f>
        <v>0</v>
      </c>
      <c r="J121" s="12">
        <f t="shared" si="281"/>
        <v>440.8</v>
      </c>
      <c r="K121" s="24"/>
      <c r="L121" s="24">
        <v>0</v>
      </c>
      <c r="M121" s="29">
        <v>440.8</v>
      </c>
      <c r="N121" s="24">
        <v>0</v>
      </c>
      <c r="O121" s="38">
        <f t="shared" si="282"/>
        <v>0</v>
      </c>
      <c r="P121" s="39"/>
      <c r="Q121" s="39">
        <v>0</v>
      </c>
      <c r="R121" s="39">
        <v>0</v>
      </c>
      <c r="S121" s="39">
        <v>0</v>
      </c>
      <c r="T121" s="38">
        <f t="shared" si="283"/>
        <v>0</v>
      </c>
      <c r="U121" s="39"/>
      <c r="V121" s="39">
        <v>0</v>
      </c>
      <c r="W121" s="39">
        <v>0</v>
      </c>
      <c r="X121" s="39">
        <v>0</v>
      </c>
      <c r="Y121" s="38">
        <f t="shared" si="284"/>
        <v>0</v>
      </c>
      <c r="Z121" s="39"/>
      <c r="AA121" s="39">
        <v>0</v>
      </c>
      <c r="AB121" s="39">
        <v>0</v>
      </c>
      <c r="AC121" s="39">
        <v>0</v>
      </c>
      <c r="AD121" s="38">
        <f t="shared" si="285"/>
        <v>0</v>
      </c>
      <c r="AE121" s="39"/>
      <c r="AF121" s="39">
        <v>0</v>
      </c>
      <c r="AG121" s="39">
        <v>0</v>
      </c>
      <c r="AH121" s="39">
        <v>0</v>
      </c>
      <c r="AI121" s="38">
        <f t="shared" si="286"/>
        <v>0</v>
      </c>
      <c r="AJ121" s="39"/>
      <c r="AK121" s="39">
        <v>0</v>
      </c>
      <c r="AL121" s="39">
        <v>0</v>
      </c>
      <c r="AM121" s="39">
        <v>0</v>
      </c>
      <c r="AN121" s="38">
        <f t="shared" si="287"/>
        <v>0</v>
      </c>
      <c r="AO121" s="39"/>
      <c r="AP121" s="39">
        <v>0</v>
      </c>
      <c r="AQ121" s="39">
        <v>0</v>
      </c>
      <c r="AR121" s="39">
        <v>0</v>
      </c>
      <c r="AS121" s="38">
        <f t="shared" si="288"/>
        <v>0</v>
      </c>
      <c r="AT121" s="39"/>
      <c r="AU121" s="39">
        <v>0</v>
      </c>
      <c r="AV121" s="39">
        <v>0</v>
      </c>
      <c r="AW121" s="39">
        <v>0</v>
      </c>
      <c r="AX121" s="38">
        <f t="shared" si="289"/>
        <v>0</v>
      </c>
      <c r="AY121" s="39"/>
      <c r="AZ121" s="39">
        <v>0</v>
      </c>
      <c r="BA121" s="39">
        <v>0</v>
      </c>
      <c r="BB121" s="39">
        <v>0</v>
      </c>
      <c r="BC121" s="38">
        <f t="shared" si="290"/>
        <v>0</v>
      </c>
      <c r="BD121" s="39"/>
      <c r="BE121" s="39">
        <v>0</v>
      </c>
      <c r="BF121" s="39">
        <v>0</v>
      </c>
      <c r="BG121" s="39">
        <v>0</v>
      </c>
    </row>
    <row r="122" spans="1:59" ht="47.25" x14ac:dyDescent="0.25">
      <c r="A122" s="10" t="s">
        <v>169</v>
      </c>
      <c r="B122" s="28" t="s">
        <v>170</v>
      </c>
      <c r="C122" s="17" t="s">
        <v>21</v>
      </c>
      <c r="D122" s="17" t="s">
        <v>31</v>
      </c>
      <c r="E122" s="11">
        <f t="shared" si="277"/>
        <v>162.4</v>
      </c>
      <c r="F122" s="11">
        <f t="shared" si="278"/>
        <v>0</v>
      </c>
      <c r="G122" s="11">
        <f t="shared" si="279"/>
        <v>0</v>
      </c>
      <c r="H122" s="11">
        <f t="shared" si="291"/>
        <v>162.4</v>
      </c>
      <c r="I122" s="11">
        <f t="shared" si="292"/>
        <v>0</v>
      </c>
      <c r="J122" s="12">
        <f t="shared" si="281"/>
        <v>162.4</v>
      </c>
      <c r="K122" s="24"/>
      <c r="L122" s="24">
        <v>0</v>
      </c>
      <c r="M122" s="29">
        <v>162.4</v>
      </c>
      <c r="N122" s="24">
        <v>0</v>
      </c>
      <c r="O122" s="38">
        <f t="shared" si="282"/>
        <v>0</v>
      </c>
      <c r="P122" s="39"/>
      <c r="Q122" s="39">
        <v>0</v>
      </c>
      <c r="R122" s="39">
        <v>0</v>
      </c>
      <c r="S122" s="39">
        <v>0</v>
      </c>
      <c r="T122" s="38">
        <f t="shared" si="283"/>
        <v>0</v>
      </c>
      <c r="U122" s="39"/>
      <c r="V122" s="39">
        <v>0</v>
      </c>
      <c r="W122" s="39">
        <v>0</v>
      </c>
      <c r="X122" s="39">
        <v>0</v>
      </c>
      <c r="Y122" s="38">
        <f t="shared" si="284"/>
        <v>0</v>
      </c>
      <c r="Z122" s="39"/>
      <c r="AA122" s="39">
        <v>0</v>
      </c>
      <c r="AB122" s="39">
        <v>0</v>
      </c>
      <c r="AC122" s="39">
        <v>0</v>
      </c>
      <c r="AD122" s="38">
        <f t="shared" si="285"/>
        <v>0</v>
      </c>
      <c r="AE122" s="39"/>
      <c r="AF122" s="39">
        <v>0</v>
      </c>
      <c r="AG122" s="39">
        <v>0</v>
      </c>
      <c r="AH122" s="39">
        <v>0</v>
      </c>
      <c r="AI122" s="38">
        <f t="shared" si="286"/>
        <v>0</v>
      </c>
      <c r="AJ122" s="39"/>
      <c r="AK122" s="39">
        <v>0</v>
      </c>
      <c r="AL122" s="39">
        <v>0</v>
      </c>
      <c r="AM122" s="39">
        <v>0</v>
      </c>
      <c r="AN122" s="38">
        <f t="shared" si="287"/>
        <v>0</v>
      </c>
      <c r="AO122" s="39"/>
      <c r="AP122" s="39">
        <v>0</v>
      </c>
      <c r="AQ122" s="39">
        <v>0</v>
      </c>
      <c r="AR122" s="39">
        <v>0</v>
      </c>
      <c r="AS122" s="38">
        <f t="shared" si="288"/>
        <v>0</v>
      </c>
      <c r="AT122" s="39"/>
      <c r="AU122" s="39">
        <v>0</v>
      </c>
      <c r="AV122" s="39">
        <v>0</v>
      </c>
      <c r="AW122" s="39">
        <v>0</v>
      </c>
      <c r="AX122" s="38">
        <f t="shared" si="289"/>
        <v>0</v>
      </c>
      <c r="AY122" s="39"/>
      <c r="AZ122" s="39">
        <v>0</v>
      </c>
      <c r="BA122" s="39">
        <v>0</v>
      </c>
      <c r="BB122" s="39">
        <v>0</v>
      </c>
      <c r="BC122" s="38">
        <f t="shared" si="290"/>
        <v>0</v>
      </c>
      <c r="BD122" s="39"/>
      <c r="BE122" s="39">
        <v>0</v>
      </c>
      <c r="BF122" s="39">
        <v>0</v>
      </c>
      <c r="BG122" s="39">
        <v>0</v>
      </c>
    </row>
    <row r="123" spans="1:59" ht="47.25" x14ac:dyDescent="0.25">
      <c r="A123" s="10" t="s">
        <v>171</v>
      </c>
      <c r="B123" s="28" t="s">
        <v>172</v>
      </c>
      <c r="C123" s="17" t="s">
        <v>21</v>
      </c>
      <c r="D123" s="17" t="s">
        <v>31</v>
      </c>
      <c r="E123" s="11">
        <f t="shared" si="277"/>
        <v>203.2</v>
      </c>
      <c r="F123" s="11">
        <f t="shared" si="278"/>
        <v>0</v>
      </c>
      <c r="G123" s="11">
        <f t="shared" si="279"/>
        <v>0</v>
      </c>
      <c r="H123" s="11">
        <f t="shared" si="291"/>
        <v>203.2</v>
      </c>
      <c r="I123" s="11">
        <f t="shared" si="292"/>
        <v>0</v>
      </c>
      <c r="J123" s="12">
        <f t="shared" si="281"/>
        <v>203.2</v>
      </c>
      <c r="K123" s="24"/>
      <c r="L123" s="24">
        <v>0</v>
      </c>
      <c r="M123" s="29">
        <v>203.2</v>
      </c>
      <c r="N123" s="24">
        <v>0</v>
      </c>
      <c r="O123" s="38">
        <f t="shared" si="282"/>
        <v>0</v>
      </c>
      <c r="P123" s="39"/>
      <c r="Q123" s="39">
        <v>0</v>
      </c>
      <c r="R123" s="39">
        <v>0</v>
      </c>
      <c r="S123" s="39">
        <v>0</v>
      </c>
      <c r="T123" s="38">
        <f t="shared" si="283"/>
        <v>0</v>
      </c>
      <c r="U123" s="39"/>
      <c r="V123" s="39">
        <v>0</v>
      </c>
      <c r="W123" s="39">
        <v>0</v>
      </c>
      <c r="X123" s="39">
        <v>0</v>
      </c>
      <c r="Y123" s="38">
        <f t="shared" si="284"/>
        <v>0</v>
      </c>
      <c r="Z123" s="39"/>
      <c r="AA123" s="39">
        <v>0</v>
      </c>
      <c r="AB123" s="39">
        <v>0</v>
      </c>
      <c r="AC123" s="39">
        <v>0</v>
      </c>
      <c r="AD123" s="38">
        <f t="shared" si="285"/>
        <v>0</v>
      </c>
      <c r="AE123" s="39"/>
      <c r="AF123" s="39">
        <v>0</v>
      </c>
      <c r="AG123" s="39">
        <v>0</v>
      </c>
      <c r="AH123" s="39">
        <v>0</v>
      </c>
      <c r="AI123" s="38">
        <f t="shared" si="286"/>
        <v>0</v>
      </c>
      <c r="AJ123" s="39"/>
      <c r="AK123" s="39">
        <v>0</v>
      </c>
      <c r="AL123" s="39">
        <v>0</v>
      </c>
      <c r="AM123" s="39">
        <v>0</v>
      </c>
      <c r="AN123" s="38">
        <f t="shared" si="287"/>
        <v>0</v>
      </c>
      <c r="AO123" s="39"/>
      <c r="AP123" s="39">
        <v>0</v>
      </c>
      <c r="AQ123" s="39">
        <v>0</v>
      </c>
      <c r="AR123" s="39">
        <v>0</v>
      </c>
      <c r="AS123" s="38">
        <f t="shared" si="288"/>
        <v>0</v>
      </c>
      <c r="AT123" s="39"/>
      <c r="AU123" s="39">
        <v>0</v>
      </c>
      <c r="AV123" s="39">
        <v>0</v>
      </c>
      <c r="AW123" s="39">
        <v>0</v>
      </c>
      <c r="AX123" s="38">
        <f t="shared" si="289"/>
        <v>0</v>
      </c>
      <c r="AY123" s="39"/>
      <c r="AZ123" s="39">
        <v>0</v>
      </c>
      <c r="BA123" s="39">
        <v>0</v>
      </c>
      <c r="BB123" s="39">
        <v>0</v>
      </c>
      <c r="BC123" s="38">
        <f t="shared" si="290"/>
        <v>0</v>
      </c>
      <c r="BD123" s="39"/>
      <c r="BE123" s="39">
        <v>0</v>
      </c>
      <c r="BF123" s="39">
        <v>0</v>
      </c>
      <c r="BG123" s="39">
        <v>0</v>
      </c>
    </row>
    <row r="124" spans="1:59" ht="47.25" x14ac:dyDescent="0.25">
      <c r="A124" s="10" t="s">
        <v>244</v>
      </c>
      <c r="B124" s="28" t="s">
        <v>255</v>
      </c>
      <c r="C124" s="17" t="s">
        <v>21</v>
      </c>
      <c r="D124" s="17" t="s">
        <v>31</v>
      </c>
      <c r="E124" s="11">
        <f t="shared" si="277"/>
        <v>1198.9000000000001</v>
      </c>
      <c r="F124" s="11">
        <f t="shared" si="278"/>
        <v>0</v>
      </c>
      <c r="G124" s="11">
        <f t="shared" si="279"/>
        <v>0</v>
      </c>
      <c r="H124" s="11">
        <f t="shared" si="291"/>
        <v>1198.9000000000001</v>
      </c>
      <c r="I124" s="11">
        <f t="shared" si="292"/>
        <v>0</v>
      </c>
      <c r="J124" s="38">
        <f t="shared" ref="J124:J129" si="293">M124</f>
        <v>0</v>
      </c>
      <c r="K124" s="24"/>
      <c r="L124" s="24">
        <v>0</v>
      </c>
      <c r="M124" s="43">
        <v>0</v>
      </c>
      <c r="N124" s="24">
        <v>0</v>
      </c>
      <c r="O124" s="38">
        <f t="shared" ref="O124:O129" si="294">R124</f>
        <v>1198.9000000000001</v>
      </c>
      <c r="P124" s="39"/>
      <c r="Q124" s="39">
        <v>0</v>
      </c>
      <c r="R124" s="42">
        <v>1198.9000000000001</v>
      </c>
      <c r="S124" s="39">
        <v>0</v>
      </c>
      <c r="T124" s="38">
        <f t="shared" ref="T124:T129" si="295">W124</f>
        <v>0</v>
      </c>
      <c r="U124" s="39"/>
      <c r="V124" s="39">
        <v>0</v>
      </c>
      <c r="W124" s="39">
        <v>0</v>
      </c>
      <c r="X124" s="39">
        <v>0</v>
      </c>
      <c r="Y124" s="38">
        <f t="shared" ref="Y124:Y129" si="296">AB124</f>
        <v>0</v>
      </c>
      <c r="Z124" s="39"/>
      <c r="AA124" s="39">
        <v>0</v>
      </c>
      <c r="AB124" s="39">
        <v>0</v>
      </c>
      <c r="AC124" s="39">
        <v>0</v>
      </c>
      <c r="AD124" s="38">
        <f t="shared" ref="AD124:AD129" si="297">AG124</f>
        <v>0</v>
      </c>
      <c r="AE124" s="39"/>
      <c r="AF124" s="39">
        <v>0</v>
      </c>
      <c r="AG124" s="39">
        <v>0</v>
      </c>
      <c r="AH124" s="39">
        <v>0</v>
      </c>
      <c r="AI124" s="38">
        <f t="shared" ref="AI124:AI129" si="298">AL124</f>
        <v>0</v>
      </c>
      <c r="AJ124" s="39"/>
      <c r="AK124" s="39">
        <v>0</v>
      </c>
      <c r="AL124" s="39">
        <v>0</v>
      </c>
      <c r="AM124" s="39">
        <v>0</v>
      </c>
      <c r="AN124" s="38">
        <f t="shared" ref="AN124:AN129" si="299">AQ124</f>
        <v>0</v>
      </c>
      <c r="AO124" s="39"/>
      <c r="AP124" s="39">
        <v>0</v>
      </c>
      <c r="AQ124" s="39">
        <v>0</v>
      </c>
      <c r="AR124" s="39">
        <v>0</v>
      </c>
      <c r="AS124" s="38">
        <f t="shared" ref="AS124:AS129" si="300">AV124</f>
        <v>0</v>
      </c>
      <c r="AT124" s="39"/>
      <c r="AU124" s="39">
        <v>0</v>
      </c>
      <c r="AV124" s="39">
        <v>0</v>
      </c>
      <c r="AW124" s="39">
        <v>0</v>
      </c>
      <c r="AX124" s="38">
        <f t="shared" ref="AX124:AX129" si="301">BA124</f>
        <v>0</v>
      </c>
      <c r="AY124" s="39"/>
      <c r="AZ124" s="39">
        <v>0</v>
      </c>
      <c r="BA124" s="39">
        <v>0</v>
      </c>
      <c r="BB124" s="39">
        <v>0</v>
      </c>
      <c r="BC124" s="38">
        <f t="shared" ref="BC124:BC129" si="302">BF124</f>
        <v>0</v>
      </c>
      <c r="BD124" s="39"/>
      <c r="BE124" s="39">
        <v>0</v>
      </c>
      <c r="BF124" s="39">
        <v>0</v>
      </c>
      <c r="BG124" s="39">
        <v>0</v>
      </c>
    </row>
    <row r="125" spans="1:59" ht="47.25" x14ac:dyDescent="0.25">
      <c r="A125" s="10" t="s">
        <v>248</v>
      </c>
      <c r="B125" s="28" t="s">
        <v>256</v>
      </c>
      <c r="C125" s="17" t="s">
        <v>21</v>
      </c>
      <c r="D125" s="17" t="s">
        <v>31</v>
      </c>
      <c r="E125" s="11">
        <f t="shared" si="277"/>
        <v>234.5</v>
      </c>
      <c r="F125" s="11">
        <f t="shared" si="278"/>
        <v>0</v>
      </c>
      <c r="G125" s="11">
        <f t="shared" si="279"/>
        <v>0</v>
      </c>
      <c r="H125" s="11">
        <f t="shared" si="291"/>
        <v>234.5</v>
      </c>
      <c r="I125" s="11">
        <f t="shared" si="292"/>
        <v>0</v>
      </c>
      <c r="J125" s="38">
        <f t="shared" si="293"/>
        <v>0</v>
      </c>
      <c r="K125" s="24"/>
      <c r="L125" s="24">
        <v>0</v>
      </c>
      <c r="M125" s="43">
        <v>0</v>
      </c>
      <c r="N125" s="24">
        <v>0</v>
      </c>
      <c r="O125" s="38">
        <f t="shared" si="294"/>
        <v>0</v>
      </c>
      <c r="P125" s="39"/>
      <c r="Q125" s="39">
        <v>0</v>
      </c>
      <c r="R125" s="42">
        <f>202.8-202.8</f>
        <v>0</v>
      </c>
      <c r="S125" s="39">
        <v>0</v>
      </c>
      <c r="T125" s="38">
        <f t="shared" si="295"/>
        <v>234.5</v>
      </c>
      <c r="U125" s="39"/>
      <c r="V125" s="39">
        <v>0</v>
      </c>
      <c r="W125" s="42">
        <v>234.5</v>
      </c>
      <c r="X125" s="39">
        <v>0</v>
      </c>
      <c r="Y125" s="38">
        <f t="shared" si="296"/>
        <v>0</v>
      </c>
      <c r="Z125" s="39"/>
      <c r="AA125" s="39">
        <v>0</v>
      </c>
      <c r="AB125" s="39">
        <v>0</v>
      </c>
      <c r="AC125" s="39">
        <v>0</v>
      </c>
      <c r="AD125" s="38">
        <f t="shared" si="297"/>
        <v>0</v>
      </c>
      <c r="AE125" s="39"/>
      <c r="AF125" s="39">
        <v>0</v>
      </c>
      <c r="AG125" s="39">
        <v>0</v>
      </c>
      <c r="AH125" s="39">
        <v>0</v>
      </c>
      <c r="AI125" s="38">
        <f t="shared" si="298"/>
        <v>0</v>
      </c>
      <c r="AJ125" s="39"/>
      <c r="AK125" s="39">
        <v>0</v>
      </c>
      <c r="AL125" s="39">
        <v>0</v>
      </c>
      <c r="AM125" s="39">
        <v>0</v>
      </c>
      <c r="AN125" s="38">
        <f t="shared" si="299"/>
        <v>0</v>
      </c>
      <c r="AO125" s="39"/>
      <c r="AP125" s="39">
        <v>0</v>
      </c>
      <c r="AQ125" s="39">
        <v>0</v>
      </c>
      <c r="AR125" s="39">
        <v>0</v>
      </c>
      <c r="AS125" s="38">
        <f t="shared" si="300"/>
        <v>0</v>
      </c>
      <c r="AT125" s="39"/>
      <c r="AU125" s="39">
        <v>0</v>
      </c>
      <c r="AV125" s="39">
        <v>0</v>
      </c>
      <c r="AW125" s="39">
        <v>0</v>
      </c>
      <c r="AX125" s="38">
        <f t="shared" si="301"/>
        <v>0</v>
      </c>
      <c r="AY125" s="39"/>
      <c r="AZ125" s="39">
        <v>0</v>
      </c>
      <c r="BA125" s="39">
        <v>0</v>
      </c>
      <c r="BB125" s="39">
        <v>0</v>
      </c>
      <c r="BC125" s="38">
        <f t="shared" si="302"/>
        <v>0</v>
      </c>
      <c r="BD125" s="39"/>
      <c r="BE125" s="39">
        <v>0</v>
      </c>
      <c r="BF125" s="39">
        <v>0</v>
      </c>
      <c r="BG125" s="39">
        <v>0</v>
      </c>
    </row>
    <row r="126" spans="1:59" ht="47.25" x14ac:dyDescent="0.25">
      <c r="A126" s="10" t="s">
        <v>277</v>
      </c>
      <c r="B126" s="28" t="s">
        <v>276</v>
      </c>
      <c r="C126" s="17" t="s">
        <v>21</v>
      </c>
      <c r="D126" s="17" t="s">
        <v>31</v>
      </c>
      <c r="E126" s="11">
        <f t="shared" ref="E126" si="303">J126+O126+T126+Y126+AD126+AI126+AN126+AS126+AX126+BC126</f>
        <v>863.1</v>
      </c>
      <c r="F126" s="11">
        <f t="shared" ref="F126" si="304">K126+P126+U126+Z126+AE126+AJ126+AO126+AT126+AY126+BD126</f>
        <v>0</v>
      </c>
      <c r="G126" s="11">
        <f t="shared" ref="G126" si="305">L126+Q126+V126+AA126+AF126+AK126+AP126+AU126+AZ126+BE126</f>
        <v>0</v>
      </c>
      <c r="H126" s="11">
        <f t="shared" ref="H126" si="306">M126+R126+W126+AB126+AG126+AL126+AQ126+AV126+BA126+BF126</f>
        <v>863.1</v>
      </c>
      <c r="I126" s="11">
        <f t="shared" ref="I126" si="307">N126+S126+X126+AC126+AH126+AM126+AR126+AW126+BB126+BG126</f>
        <v>0</v>
      </c>
      <c r="J126" s="38">
        <f t="shared" si="293"/>
        <v>0</v>
      </c>
      <c r="K126" s="24"/>
      <c r="L126" s="24">
        <v>0</v>
      </c>
      <c r="M126" s="43">
        <v>0</v>
      </c>
      <c r="N126" s="24">
        <v>0</v>
      </c>
      <c r="O126" s="38">
        <f t="shared" si="294"/>
        <v>0</v>
      </c>
      <c r="P126" s="39"/>
      <c r="Q126" s="39">
        <v>0</v>
      </c>
      <c r="R126" s="42">
        <f>202.8-202.8</f>
        <v>0</v>
      </c>
      <c r="S126" s="39">
        <v>0</v>
      </c>
      <c r="T126" s="38">
        <f t="shared" si="295"/>
        <v>863.1</v>
      </c>
      <c r="U126" s="39"/>
      <c r="V126" s="39">
        <v>0</v>
      </c>
      <c r="W126" s="42">
        <v>863.1</v>
      </c>
      <c r="X126" s="39">
        <v>0</v>
      </c>
      <c r="Y126" s="38">
        <f t="shared" si="296"/>
        <v>0</v>
      </c>
      <c r="Z126" s="39"/>
      <c r="AA126" s="39">
        <v>0</v>
      </c>
      <c r="AB126" s="39">
        <v>0</v>
      </c>
      <c r="AC126" s="39">
        <v>0</v>
      </c>
      <c r="AD126" s="38">
        <f t="shared" si="297"/>
        <v>0</v>
      </c>
      <c r="AE126" s="39"/>
      <c r="AF126" s="39">
        <v>0</v>
      </c>
      <c r="AG126" s="39">
        <v>0</v>
      </c>
      <c r="AH126" s="39">
        <v>0</v>
      </c>
      <c r="AI126" s="38">
        <f t="shared" si="298"/>
        <v>0</v>
      </c>
      <c r="AJ126" s="39"/>
      <c r="AK126" s="39">
        <v>0</v>
      </c>
      <c r="AL126" s="39">
        <v>0</v>
      </c>
      <c r="AM126" s="39">
        <v>0</v>
      </c>
      <c r="AN126" s="38">
        <f t="shared" si="299"/>
        <v>0</v>
      </c>
      <c r="AO126" s="39"/>
      <c r="AP126" s="39">
        <v>0</v>
      </c>
      <c r="AQ126" s="39">
        <v>0</v>
      </c>
      <c r="AR126" s="39">
        <v>0</v>
      </c>
      <c r="AS126" s="38">
        <f t="shared" si="300"/>
        <v>0</v>
      </c>
      <c r="AT126" s="39"/>
      <c r="AU126" s="39">
        <v>0</v>
      </c>
      <c r="AV126" s="39">
        <v>0</v>
      </c>
      <c r="AW126" s="39">
        <v>0</v>
      </c>
      <c r="AX126" s="38">
        <f t="shared" si="301"/>
        <v>0</v>
      </c>
      <c r="AY126" s="39"/>
      <c r="AZ126" s="39">
        <v>0</v>
      </c>
      <c r="BA126" s="39">
        <v>0</v>
      </c>
      <c r="BB126" s="39">
        <v>0</v>
      </c>
      <c r="BC126" s="38">
        <f t="shared" si="302"/>
        <v>0</v>
      </c>
      <c r="BD126" s="39"/>
      <c r="BE126" s="39">
        <v>0</v>
      </c>
      <c r="BF126" s="39">
        <v>0</v>
      </c>
      <c r="BG126" s="39">
        <v>0</v>
      </c>
    </row>
    <row r="127" spans="1:59" ht="48.75" customHeight="1" x14ac:dyDescent="0.25">
      <c r="A127" s="10" t="s">
        <v>283</v>
      </c>
      <c r="B127" s="28" t="s">
        <v>284</v>
      </c>
      <c r="C127" s="17" t="s">
        <v>21</v>
      </c>
      <c r="D127" s="17" t="s">
        <v>31</v>
      </c>
      <c r="E127" s="11">
        <f t="shared" ref="E127" si="308">J127+O127+T127+Y127+AD127+AI127+AN127+AS127+AX127+BC127</f>
        <v>2476.3000000000002</v>
      </c>
      <c r="F127" s="11">
        <f t="shared" ref="F127" si="309">K127+P127+U127+Z127+AE127+AJ127+AO127+AT127+AY127+BD127</f>
        <v>0</v>
      </c>
      <c r="G127" s="11">
        <f t="shared" ref="G127" si="310">L127+Q127+V127+AA127+AF127+AK127+AP127+AU127+AZ127+BE127</f>
        <v>0</v>
      </c>
      <c r="H127" s="11">
        <f t="shared" ref="H127" si="311">M127+R127+W127+AB127+AG127+AL127+AQ127+AV127+BA127+BF127</f>
        <v>2476.3000000000002</v>
      </c>
      <c r="I127" s="11">
        <f t="shared" ref="I127" si="312">N127+S127+X127+AC127+AH127+AM127+AR127+AW127+BB127+BG127</f>
        <v>0</v>
      </c>
      <c r="J127" s="38">
        <f t="shared" si="293"/>
        <v>0</v>
      </c>
      <c r="K127" s="24"/>
      <c r="L127" s="24">
        <v>0</v>
      </c>
      <c r="M127" s="43">
        <v>0</v>
      </c>
      <c r="N127" s="24">
        <v>0</v>
      </c>
      <c r="O127" s="38">
        <f t="shared" si="294"/>
        <v>0</v>
      </c>
      <c r="P127" s="39"/>
      <c r="Q127" s="39">
        <v>0</v>
      </c>
      <c r="R127" s="42">
        <f>202.8-202.8</f>
        <v>0</v>
      </c>
      <c r="S127" s="39">
        <v>0</v>
      </c>
      <c r="T127" s="38">
        <f t="shared" si="295"/>
        <v>0</v>
      </c>
      <c r="U127" s="39"/>
      <c r="V127" s="39">
        <v>0</v>
      </c>
      <c r="W127" s="42">
        <v>0</v>
      </c>
      <c r="X127" s="39">
        <v>0</v>
      </c>
      <c r="Y127" s="38">
        <f t="shared" si="296"/>
        <v>2476.3000000000002</v>
      </c>
      <c r="Z127" s="39"/>
      <c r="AA127" s="39">
        <v>0</v>
      </c>
      <c r="AB127" s="42">
        <v>2476.3000000000002</v>
      </c>
      <c r="AC127" s="39">
        <v>0</v>
      </c>
      <c r="AD127" s="38">
        <f t="shared" si="297"/>
        <v>0</v>
      </c>
      <c r="AE127" s="39"/>
      <c r="AF127" s="39">
        <v>0</v>
      </c>
      <c r="AG127" s="39">
        <v>0</v>
      </c>
      <c r="AH127" s="39">
        <v>0</v>
      </c>
      <c r="AI127" s="38">
        <f t="shared" si="298"/>
        <v>0</v>
      </c>
      <c r="AJ127" s="39"/>
      <c r="AK127" s="39">
        <v>0</v>
      </c>
      <c r="AL127" s="39">
        <v>0</v>
      </c>
      <c r="AM127" s="39">
        <v>0</v>
      </c>
      <c r="AN127" s="38">
        <f t="shared" si="299"/>
        <v>0</v>
      </c>
      <c r="AO127" s="39"/>
      <c r="AP127" s="39">
        <v>0</v>
      </c>
      <c r="AQ127" s="39">
        <v>0</v>
      </c>
      <c r="AR127" s="39">
        <v>0</v>
      </c>
      <c r="AS127" s="38">
        <f t="shared" si="300"/>
        <v>0</v>
      </c>
      <c r="AT127" s="39"/>
      <c r="AU127" s="39">
        <v>0</v>
      </c>
      <c r="AV127" s="39">
        <v>0</v>
      </c>
      <c r="AW127" s="39">
        <v>0</v>
      </c>
      <c r="AX127" s="38">
        <f t="shared" si="301"/>
        <v>0</v>
      </c>
      <c r="AY127" s="39"/>
      <c r="AZ127" s="39">
        <v>0</v>
      </c>
      <c r="BA127" s="39">
        <v>0</v>
      </c>
      <c r="BB127" s="39">
        <v>0</v>
      </c>
      <c r="BC127" s="38">
        <f t="shared" si="302"/>
        <v>0</v>
      </c>
      <c r="BD127" s="39"/>
      <c r="BE127" s="39">
        <v>0</v>
      </c>
      <c r="BF127" s="39">
        <v>0</v>
      </c>
      <c r="BG127" s="39">
        <v>0</v>
      </c>
    </row>
    <row r="128" spans="1:59" ht="48.75" customHeight="1" x14ac:dyDescent="0.25">
      <c r="A128" s="10" t="s">
        <v>295</v>
      </c>
      <c r="B128" s="28" t="s">
        <v>296</v>
      </c>
      <c r="C128" s="17" t="s">
        <v>21</v>
      </c>
      <c r="D128" s="17" t="s">
        <v>31</v>
      </c>
      <c r="E128" s="11">
        <f t="shared" ref="E128" si="313">J128+O128+T128+Y128+AD128+AI128+AN128+AS128+AX128+BC128</f>
        <v>597.6</v>
      </c>
      <c r="F128" s="11">
        <f t="shared" ref="F128" si="314">K128+P128+U128+Z128+AE128+AJ128+AO128+AT128+AY128+BD128</f>
        <v>0</v>
      </c>
      <c r="G128" s="11">
        <f t="shared" ref="G128" si="315">L128+Q128+V128+AA128+AF128+AK128+AP128+AU128+AZ128+BE128</f>
        <v>0</v>
      </c>
      <c r="H128" s="11">
        <f t="shared" ref="H128" si="316">M128+R128+W128+AB128+AG128+AL128+AQ128+AV128+BA128+BF128</f>
        <v>597.6</v>
      </c>
      <c r="I128" s="11">
        <f t="shared" ref="I128" si="317">N128+S128+X128+AC128+AH128+AM128+AR128+AW128+BB128+BG128</f>
        <v>0</v>
      </c>
      <c r="J128" s="38">
        <f t="shared" si="293"/>
        <v>0</v>
      </c>
      <c r="K128" s="24"/>
      <c r="L128" s="24">
        <v>0</v>
      </c>
      <c r="M128" s="43">
        <v>0</v>
      </c>
      <c r="N128" s="24">
        <v>0</v>
      </c>
      <c r="O128" s="38">
        <f t="shared" si="294"/>
        <v>0</v>
      </c>
      <c r="P128" s="39"/>
      <c r="Q128" s="39">
        <v>0</v>
      </c>
      <c r="R128" s="42">
        <f>202.8-202.8</f>
        <v>0</v>
      </c>
      <c r="S128" s="39">
        <v>0</v>
      </c>
      <c r="T128" s="38">
        <f t="shared" si="295"/>
        <v>597.6</v>
      </c>
      <c r="U128" s="39"/>
      <c r="V128" s="39">
        <v>0</v>
      </c>
      <c r="W128" s="42">
        <v>597.6</v>
      </c>
      <c r="X128" s="39">
        <v>0</v>
      </c>
      <c r="Y128" s="38">
        <f t="shared" si="296"/>
        <v>0</v>
      </c>
      <c r="Z128" s="39"/>
      <c r="AA128" s="39">
        <v>0</v>
      </c>
      <c r="AB128" s="39">
        <v>0</v>
      </c>
      <c r="AC128" s="39">
        <v>0</v>
      </c>
      <c r="AD128" s="38">
        <f t="shared" si="297"/>
        <v>0</v>
      </c>
      <c r="AE128" s="39"/>
      <c r="AF128" s="39">
        <v>0</v>
      </c>
      <c r="AG128" s="39">
        <v>0</v>
      </c>
      <c r="AH128" s="39">
        <v>0</v>
      </c>
      <c r="AI128" s="38">
        <f t="shared" si="298"/>
        <v>0</v>
      </c>
      <c r="AJ128" s="39"/>
      <c r="AK128" s="39">
        <v>0</v>
      </c>
      <c r="AL128" s="39">
        <v>0</v>
      </c>
      <c r="AM128" s="39">
        <v>0</v>
      </c>
      <c r="AN128" s="38">
        <f t="shared" si="299"/>
        <v>0</v>
      </c>
      <c r="AO128" s="39"/>
      <c r="AP128" s="39">
        <v>0</v>
      </c>
      <c r="AQ128" s="39">
        <v>0</v>
      </c>
      <c r="AR128" s="39">
        <v>0</v>
      </c>
      <c r="AS128" s="38">
        <f t="shared" si="300"/>
        <v>0</v>
      </c>
      <c r="AT128" s="39"/>
      <c r="AU128" s="39">
        <v>0</v>
      </c>
      <c r="AV128" s="39">
        <v>0</v>
      </c>
      <c r="AW128" s="39">
        <v>0</v>
      </c>
      <c r="AX128" s="38">
        <f t="shared" si="301"/>
        <v>0</v>
      </c>
      <c r="AY128" s="39"/>
      <c r="AZ128" s="39">
        <v>0</v>
      </c>
      <c r="BA128" s="39">
        <v>0</v>
      </c>
      <c r="BB128" s="39">
        <v>0</v>
      </c>
      <c r="BC128" s="38">
        <f t="shared" si="302"/>
        <v>0</v>
      </c>
      <c r="BD128" s="39"/>
      <c r="BE128" s="39">
        <v>0</v>
      </c>
      <c r="BF128" s="39">
        <v>0</v>
      </c>
      <c r="BG128" s="39">
        <v>0</v>
      </c>
    </row>
    <row r="129" spans="1:59" ht="65.25" customHeight="1" x14ac:dyDescent="0.25">
      <c r="A129" s="10" t="s">
        <v>304</v>
      </c>
      <c r="B129" s="28" t="s">
        <v>305</v>
      </c>
      <c r="C129" s="17" t="s">
        <v>21</v>
      </c>
      <c r="D129" s="17" t="s">
        <v>31</v>
      </c>
      <c r="E129" s="11">
        <f t="shared" ref="E129" si="318">J129+O129+T129+Y129+AD129+AI129+AN129+AS129+AX129+BC129</f>
        <v>519.29999999999995</v>
      </c>
      <c r="F129" s="11">
        <f t="shared" ref="F129" si="319">K129+P129+U129+Z129+AE129+AJ129+AO129+AT129+AY129+BD129</f>
        <v>0</v>
      </c>
      <c r="G129" s="11">
        <f t="shared" ref="G129" si="320">L129+Q129+V129+AA129+AF129+AK129+AP129+AU129+AZ129+BE129</f>
        <v>0</v>
      </c>
      <c r="H129" s="11">
        <f t="shared" ref="H129" si="321">M129+R129+W129+AB129+AG129+AL129+AQ129+AV129+BA129+BF129</f>
        <v>519.29999999999995</v>
      </c>
      <c r="I129" s="11">
        <f t="shared" ref="I129" si="322">N129+S129+X129+AC129+AH129+AM129+AR129+AW129+BB129+BG129</f>
        <v>0</v>
      </c>
      <c r="J129" s="38">
        <f t="shared" si="293"/>
        <v>0</v>
      </c>
      <c r="K129" s="24"/>
      <c r="L129" s="24">
        <v>0</v>
      </c>
      <c r="M129" s="43">
        <v>0</v>
      </c>
      <c r="N129" s="24">
        <v>0</v>
      </c>
      <c r="O129" s="38">
        <f t="shared" si="294"/>
        <v>0</v>
      </c>
      <c r="P129" s="39"/>
      <c r="Q129" s="39">
        <v>0</v>
      </c>
      <c r="R129" s="42">
        <f>202.8-202.8</f>
        <v>0</v>
      </c>
      <c r="S129" s="39">
        <v>0</v>
      </c>
      <c r="T129" s="38">
        <f t="shared" si="295"/>
        <v>0</v>
      </c>
      <c r="U129" s="39"/>
      <c r="V129" s="39">
        <v>0</v>
      </c>
      <c r="W129" s="42">
        <v>0</v>
      </c>
      <c r="X129" s="39">
        <v>0</v>
      </c>
      <c r="Y129" s="38">
        <f t="shared" si="296"/>
        <v>519.29999999999995</v>
      </c>
      <c r="Z129" s="39"/>
      <c r="AA129" s="39">
        <v>0</v>
      </c>
      <c r="AB129" s="42">
        <v>519.29999999999995</v>
      </c>
      <c r="AC129" s="39">
        <v>0</v>
      </c>
      <c r="AD129" s="38">
        <f t="shared" si="297"/>
        <v>0</v>
      </c>
      <c r="AE129" s="39"/>
      <c r="AF129" s="39">
        <v>0</v>
      </c>
      <c r="AG129" s="39">
        <v>0</v>
      </c>
      <c r="AH129" s="39">
        <v>0</v>
      </c>
      <c r="AI129" s="38">
        <f t="shared" si="298"/>
        <v>0</v>
      </c>
      <c r="AJ129" s="39"/>
      <c r="AK129" s="39">
        <v>0</v>
      </c>
      <c r="AL129" s="39">
        <v>0</v>
      </c>
      <c r="AM129" s="39">
        <v>0</v>
      </c>
      <c r="AN129" s="38">
        <f t="shared" si="299"/>
        <v>0</v>
      </c>
      <c r="AO129" s="39"/>
      <c r="AP129" s="39">
        <v>0</v>
      </c>
      <c r="AQ129" s="39">
        <v>0</v>
      </c>
      <c r="AR129" s="39">
        <v>0</v>
      </c>
      <c r="AS129" s="38">
        <f t="shared" si="300"/>
        <v>0</v>
      </c>
      <c r="AT129" s="39"/>
      <c r="AU129" s="39">
        <v>0</v>
      </c>
      <c r="AV129" s="39">
        <v>0</v>
      </c>
      <c r="AW129" s="39">
        <v>0</v>
      </c>
      <c r="AX129" s="38">
        <f t="shared" si="301"/>
        <v>0</v>
      </c>
      <c r="AY129" s="39"/>
      <c r="AZ129" s="39">
        <v>0</v>
      </c>
      <c r="BA129" s="39">
        <v>0</v>
      </c>
      <c r="BB129" s="39">
        <v>0</v>
      </c>
      <c r="BC129" s="38">
        <f t="shared" si="302"/>
        <v>0</v>
      </c>
      <c r="BD129" s="39"/>
      <c r="BE129" s="39">
        <v>0</v>
      </c>
      <c r="BF129" s="39">
        <v>0</v>
      </c>
      <c r="BG129" s="39">
        <v>0</v>
      </c>
    </row>
    <row r="130" spans="1:59" x14ac:dyDescent="0.25">
      <c r="A130" s="61" t="s">
        <v>191</v>
      </c>
      <c r="B130" s="122" t="s">
        <v>192</v>
      </c>
      <c r="C130" s="122"/>
      <c r="D130" s="122"/>
      <c r="E130" s="8">
        <f>SUM(E131)</f>
        <v>3152.3</v>
      </c>
      <c r="F130" s="8">
        <f t="shared" ref="F130:BG130" si="323">SUM(F131)</f>
        <v>0</v>
      </c>
      <c r="G130" s="8">
        <f t="shared" si="323"/>
        <v>0</v>
      </c>
      <c r="H130" s="8">
        <f t="shared" si="323"/>
        <v>3152.3</v>
      </c>
      <c r="I130" s="8">
        <f t="shared" si="323"/>
        <v>0</v>
      </c>
      <c r="J130" s="8">
        <f t="shared" si="323"/>
        <v>0</v>
      </c>
      <c r="K130" s="8">
        <f t="shared" si="323"/>
        <v>0</v>
      </c>
      <c r="L130" s="8">
        <f t="shared" si="323"/>
        <v>0</v>
      </c>
      <c r="M130" s="8">
        <f t="shared" si="323"/>
        <v>0</v>
      </c>
      <c r="N130" s="8">
        <f t="shared" si="323"/>
        <v>0</v>
      </c>
      <c r="O130" s="8">
        <f t="shared" si="323"/>
        <v>3152.3</v>
      </c>
      <c r="P130" s="8">
        <f t="shared" si="323"/>
        <v>0</v>
      </c>
      <c r="Q130" s="8">
        <f t="shared" si="323"/>
        <v>0</v>
      </c>
      <c r="R130" s="8">
        <f>SUM(R131)</f>
        <v>3152.3</v>
      </c>
      <c r="S130" s="8">
        <f t="shared" si="323"/>
        <v>0</v>
      </c>
      <c r="T130" s="8">
        <f t="shared" si="323"/>
        <v>0</v>
      </c>
      <c r="U130" s="8">
        <f t="shared" si="323"/>
        <v>0</v>
      </c>
      <c r="V130" s="8">
        <f t="shared" si="323"/>
        <v>0</v>
      </c>
      <c r="W130" s="8">
        <f t="shared" si="323"/>
        <v>0</v>
      </c>
      <c r="X130" s="8">
        <f t="shared" si="323"/>
        <v>0</v>
      </c>
      <c r="Y130" s="8">
        <f t="shared" si="323"/>
        <v>0</v>
      </c>
      <c r="Z130" s="8">
        <f t="shared" si="323"/>
        <v>0</v>
      </c>
      <c r="AA130" s="8">
        <f t="shared" si="323"/>
        <v>0</v>
      </c>
      <c r="AB130" s="8">
        <f t="shared" si="323"/>
        <v>0</v>
      </c>
      <c r="AC130" s="8">
        <f t="shared" si="323"/>
        <v>0</v>
      </c>
      <c r="AD130" s="8">
        <f t="shared" si="323"/>
        <v>0</v>
      </c>
      <c r="AE130" s="8">
        <f t="shared" si="323"/>
        <v>0</v>
      </c>
      <c r="AF130" s="8">
        <f t="shared" si="323"/>
        <v>0</v>
      </c>
      <c r="AG130" s="8">
        <f t="shared" si="323"/>
        <v>0</v>
      </c>
      <c r="AH130" s="8">
        <f t="shared" si="323"/>
        <v>0</v>
      </c>
      <c r="AI130" s="8">
        <f t="shared" si="323"/>
        <v>0</v>
      </c>
      <c r="AJ130" s="8">
        <f t="shared" si="323"/>
        <v>0</v>
      </c>
      <c r="AK130" s="8">
        <f t="shared" si="323"/>
        <v>0</v>
      </c>
      <c r="AL130" s="8">
        <f t="shared" si="323"/>
        <v>0</v>
      </c>
      <c r="AM130" s="8">
        <f t="shared" si="323"/>
        <v>0</v>
      </c>
      <c r="AN130" s="8">
        <f t="shared" si="323"/>
        <v>0</v>
      </c>
      <c r="AO130" s="8">
        <f t="shared" si="323"/>
        <v>0</v>
      </c>
      <c r="AP130" s="8">
        <f t="shared" si="323"/>
        <v>0</v>
      </c>
      <c r="AQ130" s="8">
        <f t="shared" si="323"/>
        <v>0</v>
      </c>
      <c r="AR130" s="8">
        <f t="shared" si="323"/>
        <v>0</v>
      </c>
      <c r="AS130" s="8">
        <f t="shared" si="323"/>
        <v>0</v>
      </c>
      <c r="AT130" s="8">
        <f t="shared" si="323"/>
        <v>0</v>
      </c>
      <c r="AU130" s="8">
        <f t="shared" si="323"/>
        <v>0</v>
      </c>
      <c r="AV130" s="8">
        <f t="shared" si="323"/>
        <v>0</v>
      </c>
      <c r="AW130" s="8">
        <f t="shared" si="323"/>
        <v>0</v>
      </c>
      <c r="AX130" s="8">
        <f t="shared" si="323"/>
        <v>0</v>
      </c>
      <c r="AY130" s="8">
        <f t="shared" si="323"/>
        <v>0</v>
      </c>
      <c r="AZ130" s="8">
        <f t="shared" si="323"/>
        <v>0</v>
      </c>
      <c r="BA130" s="8">
        <f t="shared" si="323"/>
        <v>0</v>
      </c>
      <c r="BB130" s="8">
        <f t="shared" si="323"/>
        <v>0</v>
      </c>
      <c r="BC130" s="8">
        <f t="shared" si="323"/>
        <v>0</v>
      </c>
      <c r="BD130" s="8">
        <f t="shared" si="323"/>
        <v>0</v>
      </c>
      <c r="BE130" s="8">
        <f t="shared" si="323"/>
        <v>0</v>
      </c>
      <c r="BF130" s="8">
        <f t="shared" si="323"/>
        <v>0</v>
      </c>
      <c r="BG130" s="8">
        <f t="shared" si="323"/>
        <v>0</v>
      </c>
    </row>
    <row r="131" spans="1:59" ht="63" x14ac:dyDescent="0.25">
      <c r="A131" s="10" t="s">
        <v>237</v>
      </c>
      <c r="B131" s="28" t="s">
        <v>193</v>
      </c>
      <c r="C131" s="17" t="s">
        <v>21</v>
      </c>
      <c r="D131" s="17" t="s">
        <v>31</v>
      </c>
      <c r="E131" s="11">
        <f>J131+O131+T131+Y131+AD131+AI131+AN131+AS131+AX131+BC131</f>
        <v>3152.3</v>
      </c>
      <c r="F131" s="11">
        <f>K131+P131+U131+Z131+AE131+AJ131+AO131+AT131+AY131+BD131</f>
        <v>0</v>
      </c>
      <c r="G131" s="11">
        <f>L131+Q131+V131+AA131+AF131+AK131+AP131+AU131+AZ131+BE131</f>
        <v>0</v>
      </c>
      <c r="H131" s="11">
        <f>M131+R131+W131+AB131+AG131+AL131+AQ131+AV131+BA131+BF131</f>
        <v>3152.3</v>
      </c>
      <c r="I131" s="11">
        <f>N131+S131+X131+AC131+AH131+AM131+AR131+AW131+BB131+BG131</f>
        <v>0</v>
      </c>
      <c r="J131" s="38">
        <f>M131</f>
        <v>0</v>
      </c>
      <c r="K131" s="24"/>
      <c r="L131" s="24">
        <v>0</v>
      </c>
      <c r="M131" s="43">
        <v>0</v>
      </c>
      <c r="N131" s="24">
        <v>0</v>
      </c>
      <c r="O131" s="38">
        <f>R131</f>
        <v>3152.3</v>
      </c>
      <c r="P131" s="39"/>
      <c r="Q131" s="39">
        <v>0</v>
      </c>
      <c r="R131" s="42">
        <f>4082.5-930.2</f>
        <v>3152.3</v>
      </c>
      <c r="S131" s="39">
        <v>0</v>
      </c>
      <c r="T131" s="38">
        <f>W131</f>
        <v>0</v>
      </c>
      <c r="U131" s="39"/>
      <c r="V131" s="39">
        <v>0</v>
      </c>
      <c r="W131" s="39">
        <v>0</v>
      </c>
      <c r="X131" s="39">
        <v>0</v>
      </c>
      <c r="Y131" s="38">
        <f>AB131</f>
        <v>0</v>
      </c>
      <c r="Z131" s="39"/>
      <c r="AA131" s="39">
        <v>0</v>
      </c>
      <c r="AB131" s="39">
        <v>0</v>
      </c>
      <c r="AC131" s="39">
        <v>0</v>
      </c>
      <c r="AD131" s="38">
        <f>AG131</f>
        <v>0</v>
      </c>
      <c r="AE131" s="39"/>
      <c r="AF131" s="39">
        <v>0</v>
      </c>
      <c r="AG131" s="39">
        <v>0</v>
      </c>
      <c r="AH131" s="39">
        <v>0</v>
      </c>
      <c r="AI131" s="38">
        <f>AL131</f>
        <v>0</v>
      </c>
      <c r="AJ131" s="39"/>
      <c r="AK131" s="39">
        <v>0</v>
      </c>
      <c r="AL131" s="39">
        <v>0</v>
      </c>
      <c r="AM131" s="39">
        <v>0</v>
      </c>
      <c r="AN131" s="38">
        <f>AQ131</f>
        <v>0</v>
      </c>
      <c r="AO131" s="39"/>
      <c r="AP131" s="39">
        <v>0</v>
      </c>
      <c r="AQ131" s="39">
        <v>0</v>
      </c>
      <c r="AR131" s="39">
        <v>0</v>
      </c>
      <c r="AS131" s="38">
        <f>AV131</f>
        <v>0</v>
      </c>
      <c r="AT131" s="39"/>
      <c r="AU131" s="39">
        <v>0</v>
      </c>
      <c r="AV131" s="39">
        <v>0</v>
      </c>
      <c r="AW131" s="39">
        <v>0</v>
      </c>
      <c r="AX131" s="38">
        <f>BA131</f>
        <v>0</v>
      </c>
      <c r="AY131" s="39"/>
      <c r="AZ131" s="39">
        <v>0</v>
      </c>
      <c r="BA131" s="39">
        <v>0</v>
      </c>
      <c r="BB131" s="39">
        <v>0</v>
      </c>
      <c r="BC131" s="38">
        <f>BF131</f>
        <v>0</v>
      </c>
      <c r="BD131" s="39"/>
      <c r="BE131" s="39">
        <v>0</v>
      </c>
      <c r="BF131" s="39">
        <v>0</v>
      </c>
      <c r="BG131" s="39">
        <v>0</v>
      </c>
    </row>
    <row r="132" spans="1:59" ht="31.5" customHeight="1" x14ac:dyDescent="0.25">
      <c r="A132" s="62" t="s">
        <v>328</v>
      </c>
      <c r="B132" s="124" t="s">
        <v>339</v>
      </c>
      <c r="C132" s="122"/>
      <c r="D132" s="122"/>
      <c r="E132" s="8">
        <f>SUM(E133:E142)</f>
        <v>45901.5</v>
      </c>
      <c r="F132" s="8">
        <f t="shared" ref="F132:BG132" si="324">SUM(F133:F142)</f>
        <v>0</v>
      </c>
      <c r="G132" s="8">
        <f t="shared" si="324"/>
        <v>0</v>
      </c>
      <c r="H132" s="8">
        <f t="shared" si="324"/>
        <v>45901.5</v>
      </c>
      <c r="I132" s="8">
        <f t="shared" si="324"/>
        <v>0</v>
      </c>
      <c r="J132" s="8">
        <f t="shared" si="324"/>
        <v>0</v>
      </c>
      <c r="K132" s="8">
        <f t="shared" si="324"/>
        <v>0</v>
      </c>
      <c r="L132" s="8">
        <f t="shared" si="324"/>
        <v>0</v>
      </c>
      <c r="M132" s="8">
        <f t="shared" si="324"/>
        <v>0</v>
      </c>
      <c r="N132" s="8">
        <f t="shared" si="324"/>
        <v>0</v>
      </c>
      <c r="O132" s="8">
        <f t="shared" si="324"/>
        <v>0</v>
      </c>
      <c r="P132" s="8">
        <f t="shared" si="324"/>
        <v>0</v>
      </c>
      <c r="Q132" s="8">
        <f t="shared" si="324"/>
        <v>0</v>
      </c>
      <c r="R132" s="8">
        <f t="shared" si="324"/>
        <v>0</v>
      </c>
      <c r="S132" s="8">
        <f t="shared" si="324"/>
        <v>0</v>
      </c>
      <c r="T132" s="8">
        <f t="shared" si="324"/>
        <v>0</v>
      </c>
      <c r="U132" s="8">
        <f t="shared" si="324"/>
        <v>0</v>
      </c>
      <c r="V132" s="8">
        <f t="shared" si="324"/>
        <v>0</v>
      </c>
      <c r="W132" s="8">
        <f t="shared" si="324"/>
        <v>0</v>
      </c>
      <c r="X132" s="8">
        <f t="shared" si="324"/>
        <v>0</v>
      </c>
      <c r="Y132" s="8">
        <f t="shared" si="324"/>
        <v>6163</v>
      </c>
      <c r="Z132" s="8">
        <f t="shared" si="324"/>
        <v>0</v>
      </c>
      <c r="AA132" s="8">
        <f t="shared" si="324"/>
        <v>0</v>
      </c>
      <c r="AB132" s="75">
        <f t="shared" si="324"/>
        <v>6163</v>
      </c>
      <c r="AC132" s="8">
        <f t="shared" si="324"/>
        <v>0</v>
      </c>
      <c r="AD132" s="8">
        <f t="shared" si="324"/>
        <v>6409.5</v>
      </c>
      <c r="AE132" s="8">
        <f t="shared" si="324"/>
        <v>0</v>
      </c>
      <c r="AF132" s="8">
        <f t="shared" si="324"/>
        <v>0</v>
      </c>
      <c r="AG132" s="75">
        <f t="shared" si="324"/>
        <v>6409.5</v>
      </c>
      <c r="AH132" s="8">
        <f t="shared" si="324"/>
        <v>0</v>
      </c>
      <c r="AI132" s="8">
        <f t="shared" si="324"/>
        <v>6665.8</v>
      </c>
      <c r="AJ132" s="8">
        <f t="shared" si="324"/>
        <v>0</v>
      </c>
      <c r="AK132" s="8">
        <f t="shared" si="324"/>
        <v>0</v>
      </c>
      <c r="AL132" s="75">
        <f t="shared" si="324"/>
        <v>6665.8</v>
      </c>
      <c r="AM132" s="8">
        <f t="shared" si="324"/>
        <v>0</v>
      </c>
      <c r="AN132" s="8">
        <f t="shared" si="324"/>
        <v>6665.8</v>
      </c>
      <c r="AO132" s="8">
        <f t="shared" si="324"/>
        <v>0</v>
      </c>
      <c r="AP132" s="8">
        <f t="shared" si="324"/>
        <v>0</v>
      </c>
      <c r="AQ132" s="8">
        <f t="shared" si="324"/>
        <v>6665.8</v>
      </c>
      <c r="AR132" s="8">
        <f t="shared" si="324"/>
        <v>0</v>
      </c>
      <c r="AS132" s="8">
        <f t="shared" si="324"/>
        <v>6665.8</v>
      </c>
      <c r="AT132" s="8">
        <f t="shared" si="324"/>
        <v>0</v>
      </c>
      <c r="AU132" s="8">
        <f t="shared" si="324"/>
        <v>0</v>
      </c>
      <c r="AV132" s="8">
        <f t="shared" si="324"/>
        <v>6665.8</v>
      </c>
      <c r="AW132" s="8">
        <f t="shared" si="324"/>
        <v>0</v>
      </c>
      <c r="AX132" s="8">
        <f t="shared" si="324"/>
        <v>6665.8</v>
      </c>
      <c r="AY132" s="8">
        <f t="shared" si="324"/>
        <v>0</v>
      </c>
      <c r="AZ132" s="8">
        <f t="shared" si="324"/>
        <v>0</v>
      </c>
      <c r="BA132" s="8">
        <f t="shared" si="324"/>
        <v>6665.8</v>
      </c>
      <c r="BB132" s="8">
        <f t="shared" si="324"/>
        <v>0</v>
      </c>
      <c r="BC132" s="8">
        <f t="shared" si="324"/>
        <v>6665.8</v>
      </c>
      <c r="BD132" s="8">
        <f t="shared" si="324"/>
        <v>0</v>
      </c>
      <c r="BE132" s="8">
        <f t="shared" si="324"/>
        <v>0</v>
      </c>
      <c r="BF132" s="8">
        <f t="shared" si="324"/>
        <v>6665.8</v>
      </c>
      <c r="BG132" s="8">
        <f t="shared" si="324"/>
        <v>0</v>
      </c>
    </row>
    <row r="133" spans="1:59" ht="47.25" x14ac:dyDescent="0.25">
      <c r="A133" s="80" t="s">
        <v>329</v>
      </c>
      <c r="B133" s="86" t="s">
        <v>350</v>
      </c>
      <c r="C133" s="25" t="s">
        <v>21</v>
      </c>
      <c r="D133" s="17" t="s">
        <v>31</v>
      </c>
      <c r="E133" s="11">
        <f t="shared" ref="E133:E142" si="325">J133+O133+T133+Y133+AD133+AI133+AN133+AS133+AX133+BC133</f>
        <v>952.4</v>
      </c>
      <c r="F133" s="11">
        <f t="shared" ref="F133:F142" si="326">K133+P133+U133+Z133+AE133+AJ133+AO133+AT133+AY133+BD133</f>
        <v>0</v>
      </c>
      <c r="G133" s="11">
        <f t="shared" ref="G133:G142" si="327">L133+Q133+V133+AA133+AF133+AK133+AP133+AU133+AZ133+BE133</f>
        <v>0</v>
      </c>
      <c r="H133" s="11">
        <f t="shared" ref="H133:H142" si="328">M133+R133+W133+AB133+AG133+AL133+AQ133+AV133+BA133+BF133</f>
        <v>952.4</v>
      </c>
      <c r="I133" s="11">
        <f t="shared" ref="I133:I142" si="329">N133+S133+X133+AC133+AH133+AM133+AR133+AW133+BB133+BG133</f>
        <v>0</v>
      </c>
      <c r="J133" s="38">
        <f t="shared" ref="J133:J142" si="330">M133</f>
        <v>0</v>
      </c>
      <c r="K133" s="24"/>
      <c r="L133" s="24">
        <v>0</v>
      </c>
      <c r="M133" s="43">
        <v>0</v>
      </c>
      <c r="N133" s="24">
        <v>0</v>
      </c>
      <c r="O133" s="38">
        <f t="shared" ref="O133:O142" si="331">R133</f>
        <v>0</v>
      </c>
      <c r="P133" s="39"/>
      <c r="Q133" s="39">
        <v>0</v>
      </c>
      <c r="R133" s="42">
        <v>0</v>
      </c>
      <c r="S133" s="39">
        <v>0</v>
      </c>
      <c r="T133" s="38">
        <f t="shared" ref="T133:T142" si="332">W133</f>
        <v>0</v>
      </c>
      <c r="U133" s="39"/>
      <c r="V133" s="39">
        <v>0</v>
      </c>
      <c r="W133" s="39">
        <v>0</v>
      </c>
      <c r="X133" s="39">
        <v>0</v>
      </c>
      <c r="Y133" s="38">
        <f t="shared" ref="Y133:Y142" si="333">AB133</f>
        <v>127.9</v>
      </c>
      <c r="Z133" s="39"/>
      <c r="AA133" s="53">
        <v>0</v>
      </c>
      <c r="AB133" s="85">
        <v>127.9</v>
      </c>
      <c r="AC133" s="54">
        <v>0</v>
      </c>
      <c r="AD133" s="38">
        <f t="shared" ref="AD133:AD142" si="334">AG133</f>
        <v>133</v>
      </c>
      <c r="AE133" s="39"/>
      <c r="AF133" s="53">
        <v>0</v>
      </c>
      <c r="AG133" s="85">
        <v>133</v>
      </c>
      <c r="AH133" s="54">
        <v>0</v>
      </c>
      <c r="AI133" s="38">
        <f t="shared" ref="AI133:AI142" si="335">AL133</f>
        <v>138.30000000000001</v>
      </c>
      <c r="AJ133" s="39"/>
      <c r="AK133" s="53">
        <v>0</v>
      </c>
      <c r="AL133" s="85">
        <v>138.30000000000001</v>
      </c>
      <c r="AM133" s="54">
        <v>0</v>
      </c>
      <c r="AN133" s="38">
        <f t="shared" ref="AN133:AN142" si="336">AQ133</f>
        <v>138.30000000000001</v>
      </c>
      <c r="AO133" s="39"/>
      <c r="AP133" s="39">
        <v>0</v>
      </c>
      <c r="AQ133" s="85">
        <v>138.30000000000001</v>
      </c>
      <c r="AR133" s="39">
        <v>0</v>
      </c>
      <c r="AS133" s="38">
        <f t="shared" ref="AS133:AS142" si="337">AV133</f>
        <v>138.30000000000001</v>
      </c>
      <c r="AT133" s="39"/>
      <c r="AU133" s="39">
        <v>0</v>
      </c>
      <c r="AV133" s="85">
        <v>138.30000000000001</v>
      </c>
      <c r="AW133" s="39">
        <v>0</v>
      </c>
      <c r="AX133" s="38">
        <f t="shared" ref="AX133:AX142" si="338">BA133</f>
        <v>138.30000000000001</v>
      </c>
      <c r="AY133" s="39"/>
      <c r="AZ133" s="39">
        <v>0</v>
      </c>
      <c r="BA133" s="85">
        <v>138.30000000000001</v>
      </c>
      <c r="BB133" s="39">
        <v>0</v>
      </c>
      <c r="BC133" s="38">
        <f t="shared" ref="BC133:BC142" si="339">BF133</f>
        <v>138.30000000000001</v>
      </c>
      <c r="BD133" s="39"/>
      <c r="BE133" s="39">
        <v>0</v>
      </c>
      <c r="BF133" s="85">
        <v>138.30000000000001</v>
      </c>
      <c r="BG133" s="39">
        <v>0</v>
      </c>
    </row>
    <row r="134" spans="1:59" ht="47.25" x14ac:dyDescent="0.25">
      <c r="A134" s="80" t="s">
        <v>331</v>
      </c>
      <c r="B134" s="86" t="s">
        <v>351</v>
      </c>
      <c r="C134" s="25" t="s">
        <v>21</v>
      </c>
      <c r="D134" s="17" t="s">
        <v>31</v>
      </c>
      <c r="E134" s="11">
        <f t="shared" si="325"/>
        <v>10732.1</v>
      </c>
      <c r="F134" s="11">
        <f t="shared" si="326"/>
        <v>0</v>
      </c>
      <c r="G134" s="11">
        <f t="shared" si="327"/>
        <v>0</v>
      </c>
      <c r="H134" s="11">
        <f t="shared" si="328"/>
        <v>10732.1</v>
      </c>
      <c r="I134" s="11">
        <f t="shared" si="329"/>
        <v>0</v>
      </c>
      <c r="J134" s="38">
        <f t="shared" si="330"/>
        <v>0</v>
      </c>
      <c r="K134" s="24"/>
      <c r="L134" s="24">
        <v>0</v>
      </c>
      <c r="M134" s="43">
        <v>0</v>
      </c>
      <c r="N134" s="24">
        <v>0</v>
      </c>
      <c r="O134" s="38">
        <f t="shared" si="331"/>
        <v>0</v>
      </c>
      <c r="P134" s="39"/>
      <c r="Q134" s="39">
        <v>0</v>
      </c>
      <c r="R134" s="42">
        <v>0</v>
      </c>
      <c r="S134" s="39">
        <v>0</v>
      </c>
      <c r="T134" s="38">
        <f t="shared" si="332"/>
        <v>0</v>
      </c>
      <c r="U134" s="39"/>
      <c r="V134" s="39">
        <v>0</v>
      </c>
      <c r="W134" s="39">
        <v>0</v>
      </c>
      <c r="X134" s="39">
        <v>0</v>
      </c>
      <c r="Y134" s="38">
        <f t="shared" si="333"/>
        <v>1441</v>
      </c>
      <c r="Z134" s="39"/>
      <c r="AA134" s="53">
        <v>0</v>
      </c>
      <c r="AB134" s="85">
        <v>1441</v>
      </c>
      <c r="AC134" s="54">
        <v>0</v>
      </c>
      <c r="AD134" s="38">
        <f t="shared" si="334"/>
        <v>1498.6</v>
      </c>
      <c r="AE134" s="39"/>
      <c r="AF134" s="53">
        <v>0</v>
      </c>
      <c r="AG134" s="85">
        <v>1498.6</v>
      </c>
      <c r="AH134" s="54">
        <v>0</v>
      </c>
      <c r="AI134" s="38">
        <f t="shared" si="335"/>
        <v>1558.5</v>
      </c>
      <c r="AJ134" s="39"/>
      <c r="AK134" s="53">
        <v>0</v>
      </c>
      <c r="AL134" s="85">
        <v>1558.5</v>
      </c>
      <c r="AM134" s="54">
        <v>0</v>
      </c>
      <c r="AN134" s="38">
        <f t="shared" si="336"/>
        <v>1558.5</v>
      </c>
      <c r="AO134" s="39"/>
      <c r="AP134" s="39">
        <v>0</v>
      </c>
      <c r="AQ134" s="85">
        <v>1558.5</v>
      </c>
      <c r="AR134" s="39">
        <v>0</v>
      </c>
      <c r="AS134" s="38">
        <f t="shared" si="337"/>
        <v>1558.5</v>
      </c>
      <c r="AT134" s="39"/>
      <c r="AU134" s="39">
        <v>0</v>
      </c>
      <c r="AV134" s="85">
        <v>1558.5</v>
      </c>
      <c r="AW134" s="39">
        <v>0</v>
      </c>
      <c r="AX134" s="38">
        <f t="shared" si="338"/>
        <v>1558.5</v>
      </c>
      <c r="AY134" s="39"/>
      <c r="AZ134" s="39">
        <v>0</v>
      </c>
      <c r="BA134" s="85">
        <v>1558.5</v>
      </c>
      <c r="BB134" s="39">
        <v>0</v>
      </c>
      <c r="BC134" s="38">
        <f t="shared" si="339"/>
        <v>1558.5</v>
      </c>
      <c r="BD134" s="39"/>
      <c r="BE134" s="39">
        <v>0</v>
      </c>
      <c r="BF134" s="85">
        <v>1558.5</v>
      </c>
      <c r="BG134" s="39">
        <v>0</v>
      </c>
    </row>
    <row r="135" spans="1:59" ht="47.25" x14ac:dyDescent="0.25">
      <c r="A135" s="80" t="s">
        <v>342</v>
      </c>
      <c r="B135" s="86" t="s">
        <v>352</v>
      </c>
      <c r="C135" s="25" t="s">
        <v>21</v>
      </c>
      <c r="D135" s="17" t="s">
        <v>31</v>
      </c>
      <c r="E135" s="11">
        <f t="shared" si="325"/>
        <v>7176.7</v>
      </c>
      <c r="F135" s="11">
        <f t="shared" si="326"/>
        <v>0</v>
      </c>
      <c r="G135" s="11">
        <f t="shared" si="327"/>
        <v>0</v>
      </c>
      <c r="H135" s="11">
        <f t="shared" si="328"/>
        <v>7176.7</v>
      </c>
      <c r="I135" s="11">
        <f t="shared" si="329"/>
        <v>0</v>
      </c>
      <c r="J135" s="38">
        <f t="shared" si="330"/>
        <v>0</v>
      </c>
      <c r="K135" s="24"/>
      <c r="L135" s="24">
        <v>0</v>
      </c>
      <c r="M135" s="43">
        <v>0</v>
      </c>
      <c r="N135" s="24">
        <v>0</v>
      </c>
      <c r="O135" s="38">
        <f t="shared" si="331"/>
        <v>0</v>
      </c>
      <c r="P135" s="39"/>
      <c r="Q135" s="39">
        <v>0</v>
      </c>
      <c r="R135" s="42">
        <v>0</v>
      </c>
      <c r="S135" s="39">
        <v>0</v>
      </c>
      <c r="T135" s="38">
        <f t="shared" si="332"/>
        <v>0</v>
      </c>
      <c r="U135" s="39"/>
      <c r="V135" s="39">
        <v>0</v>
      </c>
      <c r="W135" s="39">
        <v>0</v>
      </c>
      <c r="X135" s="39">
        <v>0</v>
      </c>
      <c r="Y135" s="38">
        <f t="shared" si="333"/>
        <v>963.6</v>
      </c>
      <c r="Z135" s="39"/>
      <c r="AA135" s="53">
        <v>0</v>
      </c>
      <c r="AB135" s="85">
        <v>963.6</v>
      </c>
      <c r="AC135" s="54">
        <v>0</v>
      </c>
      <c r="AD135" s="38">
        <f t="shared" si="334"/>
        <v>1002.1</v>
      </c>
      <c r="AE135" s="39"/>
      <c r="AF135" s="53">
        <v>0</v>
      </c>
      <c r="AG135" s="85">
        <v>1002.1</v>
      </c>
      <c r="AH135" s="54">
        <v>0</v>
      </c>
      <c r="AI135" s="38">
        <f t="shared" si="335"/>
        <v>1042.2</v>
      </c>
      <c r="AJ135" s="39"/>
      <c r="AK135" s="53">
        <v>0</v>
      </c>
      <c r="AL135" s="85">
        <v>1042.2</v>
      </c>
      <c r="AM135" s="54">
        <v>0</v>
      </c>
      <c r="AN135" s="38">
        <f t="shared" si="336"/>
        <v>1042.2</v>
      </c>
      <c r="AO135" s="39"/>
      <c r="AP135" s="39">
        <v>0</v>
      </c>
      <c r="AQ135" s="85">
        <v>1042.2</v>
      </c>
      <c r="AR135" s="39">
        <v>0</v>
      </c>
      <c r="AS135" s="38">
        <f t="shared" si="337"/>
        <v>1042.2</v>
      </c>
      <c r="AT135" s="39"/>
      <c r="AU135" s="39">
        <v>0</v>
      </c>
      <c r="AV135" s="85">
        <v>1042.2</v>
      </c>
      <c r="AW135" s="39">
        <v>0</v>
      </c>
      <c r="AX135" s="38">
        <f t="shared" si="338"/>
        <v>1042.2</v>
      </c>
      <c r="AY135" s="39"/>
      <c r="AZ135" s="39">
        <v>0</v>
      </c>
      <c r="BA135" s="85">
        <v>1042.2</v>
      </c>
      <c r="BB135" s="39">
        <v>0</v>
      </c>
      <c r="BC135" s="38">
        <f t="shared" si="339"/>
        <v>1042.2</v>
      </c>
      <c r="BD135" s="39"/>
      <c r="BE135" s="39">
        <v>0</v>
      </c>
      <c r="BF135" s="85">
        <v>1042.2</v>
      </c>
      <c r="BG135" s="39">
        <v>0</v>
      </c>
    </row>
    <row r="136" spans="1:59" ht="47.25" x14ac:dyDescent="0.25">
      <c r="A136" s="80" t="s">
        <v>343</v>
      </c>
      <c r="B136" s="86" t="s">
        <v>353</v>
      </c>
      <c r="C136" s="25" t="s">
        <v>21</v>
      </c>
      <c r="D136" s="17" t="s">
        <v>31</v>
      </c>
      <c r="E136" s="11">
        <f t="shared" si="325"/>
        <v>1815.9</v>
      </c>
      <c r="F136" s="11">
        <f t="shared" si="326"/>
        <v>0</v>
      </c>
      <c r="G136" s="11">
        <f t="shared" si="327"/>
        <v>0</v>
      </c>
      <c r="H136" s="11">
        <f t="shared" si="328"/>
        <v>1815.9</v>
      </c>
      <c r="I136" s="11">
        <f t="shared" si="329"/>
        <v>0</v>
      </c>
      <c r="J136" s="38">
        <f t="shared" si="330"/>
        <v>0</v>
      </c>
      <c r="K136" s="24"/>
      <c r="L136" s="24">
        <v>0</v>
      </c>
      <c r="M136" s="43">
        <v>0</v>
      </c>
      <c r="N136" s="24">
        <v>0</v>
      </c>
      <c r="O136" s="38">
        <f t="shared" si="331"/>
        <v>0</v>
      </c>
      <c r="P136" s="39"/>
      <c r="Q136" s="39">
        <v>0</v>
      </c>
      <c r="R136" s="42">
        <v>0</v>
      </c>
      <c r="S136" s="39">
        <v>0</v>
      </c>
      <c r="T136" s="38">
        <f t="shared" si="332"/>
        <v>0</v>
      </c>
      <c r="U136" s="39"/>
      <c r="V136" s="39">
        <v>0</v>
      </c>
      <c r="W136" s="39">
        <v>0</v>
      </c>
      <c r="X136" s="39">
        <v>0</v>
      </c>
      <c r="Y136" s="38">
        <f t="shared" si="333"/>
        <v>243.8</v>
      </c>
      <c r="Z136" s="39"/>
      <c r="AA136" s="53">
        <v>0</v>
      </c>
      <c r="AB136" s="85">
        <v>243.8</v>
      </c>
      <c r="AC136" s="54">
        <v>0</v>
      </c>
      <c r="AD136" s="38">
        <f t="shared" si="334"/>
        <v>253.6</v>
      </c>
      <c r="AE136" s="39"/>
      <c r="AF136" s="53">
        <v>0</v>
      </c>
      <c r="AG136" s="85">
        <v>253.6</v>
      </c>
      <c r="AH136" s="54">
        <v>0</v>
      </c>
      <c r="AI136" s="38">
        <f t="shared" si="335"/>
        <v>263.7</v>
      </c>
      <c r="AJ136" s="39"/>
      <c r="AK136" s="53">
        <v>0</v>
      </c>
      <c r="AL136" s="85">
        <v>263.7</v>
      </c>
      <c r="AM136" s="54">
        <v>0</v>
      </c>
      <c r="AN136" s="38">
        <f t="shared" si="336"/>
        <v>263.7</v>
      </c>
      <c r="AO136" s="39"/>
      <c r="AP136" s="39">
        <v>0</v>
      </c>
      <c r="AQ136" s="85">
        <v>263.7</v>
      </c>
      <c r="AR136" s="39">
        <v>0</v>
      </c>
      <c r="AS136" s="38">
        <f t="shared" si="337"/>
        <v>263.7</v>
      </c>
      <c r="AT136" s="39"/>
      <c r="AU136" s="39">
        <v>0</v>
      </c>
      <c r="AV136" s="85">
        <v>263.7</v>
      </c>
      <c r="AW136" s="39">
        <v>0</v>
      </c>
      <c r="AX136" s="38">
        <f t="shared" si="338"/>
        <v>263.7</v>
      </c>
      <c r="AY136" s="39"/>
      <c r="AZ136" s="39">
        <v>0</v>
      </c>
      <c r="BA136" s="85">
        <v>263.7</v>
      </c>
      <c r="BB136" s="39">
        <v>0</v>
      </c>
      <c r="BC136" s="38">
        <f t="shared" si="339"/>
        <v>263.7</v>
      </c>
      <c r="BD136" s="39"/>
      <c r="BE136" s="39">
        <v>0</v>
      </c>
      <c r="BF136" s="85">
        <v>263.7</v>
      </c>
      <c r="BG136" s="39">
        <v>0</v>
      </c>
    </row>
    <row r="137" spans="1:59" ht="47.25" x14ac:dyDescent="0.25">
      <c r="A137" s="80" t="s">
        <v>344</v>
      </c>
      <c r="B137" s="86" t="s">
        <v>354</v>
      </c>
      <c r="C137" s="25" t="s">
        <v>21</v>
      </c>
      <c r="D137" s="17" t="s">
        <v>31</v>
      </c>
      <c r="E137" s="11">
        <f t="shared" si="325"/>
        <v>3003.7</v>
      </c>
      <c r="F137" s="11">
        <f t="shared" si="326"/>
        <v>0</v>
      </c>
      <c r="G137" s="11">
        <f t="shared" si="327"/>
        <v>0</v>
      </c>
      <c r="H137" s="11">
        <f t="shared" si="328"/>
        <v>3003.7</v>
      </c>
      <c r="I137" s="11">
        <f t="shared" si="329"/>
        <v>0</v>
      </c>
      <c r="J137" s="38">
        <f t="shared" si="330"/>
        <v>0</v>
      </c>
      <c r="K137" s="24"/>
      <c r="L137" s="24">
        <v>0</v>
      </c>
      <c r="M137" s="43">
        <v>0</v>
      </c>
      <c r="N137" s="24">
        <v>0</v>
      </c>
      <c r="O137" s="38">
        <f t="shared" si="331"/>
        <v>0</v>
      </c>
      <c r="P137" s="39"/>
      <c r="Q137" s="39">
        <v>0</v>
      </c>
      <c r="R137" s="42">
        <v>0</v>
      </c>
      <c r="S137" s="39">
        <v>0</v>
      </c>
      <c r="T137" s="38">
        <f t="shared" si="332"/>
        <v>0</v>
      </c>
      <c r="U137" s="39"/>
      <c r="V137" s="39">
        <v>0</v>
      </c>
      <c r="W137" s="39">
        <v>0</v>
      </c>
      <c r="X137" s="39">
        <v>0</v>
      </c>
      <c r="Y137" s="38">
        <f t="shared" si="333"/>
        <v>403.3</v>
      </c>
      <c r="Z137" s="39"/>
      <c r="AA137" s="53">
        <v>0</v>
      </c>
      <c r="AB137" s="85">
        <v>403.3</v>
      </c>
      <c r="AC137" s="54">
        <v>0</v>
      </c>
      <c r="AD137" s="38">
        <f t="shared" si="334"/>
        <v>419.4</v>
      </c>
      <c r="AE137" s="39"/>
      <c r="AF137" s="53">
        <v>0</v>
      </c>
      <c r="AG137" s="85">
        <v>419.4</v>
      </c>
      <c r="AH137" s="54">
        <v>0</v>
      </c>
      <c r="AI137" s="38">
        <f t="shared" si="335"/>
        <v>436.2</v>
      </c>
      <c r="AJ137" s="39"/>
      <c r="AK137" s="53">
        <v>0</v>
      </c>
      <c r="AL137" s="85">
        <v>436.2</v>
      </c>
      <c r="AM137" s="54">
        <v>0</v>
      </c>
      <c r="AN137" s="38">
        <f t="shared" si="336"/>
        <v>436.2</v>
      </c>
      <c r="AO137" s="39"/>
      <c r="AP137" s="39">
        <v>0</v>
      </c>
      <c r="AQ137" s="85">
        <v>436.2</v>
      </c>
      <c r="AR137" s="39">
        <v>0</v>
      </c>
      <c r="AS137" s="38">
        <f t="shared" si="337"/>
        <v>436.2</v>
      </c>
      <c r="AT137" s="39"/>
      <c r="AU137" s="39">
        <v>0</v>
      </c>
      <c r="AV137" s="85">
        <v>436.2</v>
      </c>
      <c r="AW137" s="39">
        <v>0</v>
      </c>
      <c r="AX137" s="38">
        <f t="shared" si="338"/>
        <v>436.2</v>
      </c>
      <c r="AY137" s="39"/>
      <c r="AZ137" s="39">
        <v>0</v>
      </c>
      <c r="BA137" s="85">
        <v>436.2</v>
      </c>
      <c r="BB137" s="39">
        <v>0</v>
      </c>
      <c r="BC137" s="38">
        <f t="shared" si="339"/>
        <v>436.2</v>
      </c>
      <c r="BD137" s="39"/>
      <c r="BE137" s="39">
        <v>0</v>
      </c>
      <c r="BF137" s="85">
        <v>436.2</v>
      </c>
      <c r="BG137" s="39">
        <v>0</v>
      </c>
    </row>
    <row r="138" spans="1:59" ht="47.25" x14ac:dyDescent="0.25">
      <c r="A138" s="80" t="s">
        <v>345</v>
      </c>
      <c r="B138" s="86" t="s">
        <v>355</v>
      </c>
      <c r="C138" s="25" t="s">
        <v>21</v>
      </c>
      <c r="D138" s="17" t="s">
        <v>31</v>
      </c>
      <c r="E138" s="11">
        <f t="shared" si="325"/>
        <v>4695.7</v>
      </c>
      <c r="F138" s="11">
        <f t="shared" si="326"/>
        <v>0</v>
      </c>
      <c r="G138" s="11">
        <f t="shared" si="327"/>
        <v>0</v>
      </c>
      <c r="H138" s="11">
        <f t="shared" si="328"/>
        <v>4695.7</v>
      </c>
      <c r="I138" s="11">
        <f t="shared" si="329"/>
        <v>0</v>
      </c>
      <c r="J138" s="38">
        <f t="shared" si="330"/>
        <v>0</v>
      </c>
      <c r="K138" s="24"/>
      <c r="L138" s="24">
        <v>0</v>
      </c>
      <c r="M138" s="43">
        <v>0</v>
      </c>
      <c r="N138" s="24">
        <v>0</v>
      </c>
      <c r="O138" s="38">
        <f t="shared" si="331"/>
        <v>0</v>
      </c>
      <c r="P138" s="39"/>
      <c r="Q138" s="39">
        <v>0</v>
      </c>
      <c r="R138" s="42">
        <v>0</v>
      </c>
      <c r="S138" s="39">
        <v>0</v>
      </c>
      <c r="T138" s="38">
        <f t="shared" si="332"/>
        <v>0</v>
      </c>
      <c r="U138" s="39"/>
      <c r="V138" s="39">
        <v>0</v>
      </c>
      <c r="W138" s="39">
        <v>0</v>
      </c>
      <c r="X138" s="39">
        <v>0</v>
      </c>
      <c r="Y138" s="38">
        <f t="shared" si="333"/>
        <v>630.5</v>
      </c>
      <c r="Z138" s="39"/>
      <c r="AA138" s="53">
        <v>0</v>
      </c>
      <c r="AB138" s="85">
        <v>630.5</v>
      </c>
      <c r="AC138" s="54">
        <v>0</v>
      </c>
      <c r="AD138" s="38">
        <f t="shared" si="334"/>
        <v>655.7</v>
      </c>
      <c r="AE138" s="39"/>
      <c r="AF138" s="53">
        <v>0</v>
      </c>
      <c r="AG138" s="85">
        <v>655.7</v>
      </c>
      <c r="AH138" s="54">
        <v>0</v>
      </c>
      <c r="AI138" s="38">
        <f t="shared" si="335"/>
        <v>681.9</v>
      </c>
      <c r="AJ138" s="39"/>
      <c r="AK138" s="53">
        <v>0</v>
      </c>
      <c r="AL138" s="85">
        <v>681.9</v>
      </c>
      <c r="AM138" s="54">
        <v>0</v>
      </c>
      <c r="AN138" s="38">
        <f t="shared" si="336"/>
        <v>681.9</v>
      </c>
      <c r="AO138" s="39"/>
      <c r="AP138" s="39">
        <v>0</v>
      </c>
      <c r="AQ138" s="85">
        <v>681.9</v>
      </c>
      <c r="AR138" s="39">
        <v>0</v>
      </c>
      <c r="AS138" s="38">
        <f t="shared" si="337"/>
        <v>681.9</v>
      </c>
      <c r="AT138" s="39"/>
      <c r="AU138" s="39">
        <v>0</v>
      </c>
      <c r="AV138" s="85">
        <v>681.9</v>
      </c>
      <c r="AW138" s="39">
        <v>0</v>
      </c>
      <c r="AX138" s="38">
        <f t="shared" si="338"/>
        <v>681.9</v>
      </c>
      <c r="AY138" s="39"/>
      <c r="AZ138" s="39">
        <v>0</v>
      </c>
      <c r="BA138" s="85">
        <v>681.9</v>
      </c>
      <c r="BB138" s="39">
        <v>0</v>
      </c>
      <c r="BC138" s="38">
        <f t="shared" si="339"/>
        <v>681.9</v>
      </c>
      <c r="BD138" s="39"/>
      <c r="BE138" s="39">
        <v>0</v>
      </c>
      <c r="BF138" s="85">
        <v>681.9</v>
      </c>
      <c r="BG138" s="39">
        <v>0</v>
      </c>
    </row>
    <row r="139" spans="1:59" ht="47.25" x14ac:dyDescent="0.25">
      <c r="A139" s="80" t="s">
        <v>346</v>
      </c>
      <c r="B139" s="86" t="s">
        <v>356</v>
      </c>
      <c r="C139" s="25" t="s">
        <v>21</v>
      </c>
      <c r="D139" s="17" t="s">
        <v>31</v>
      </c>
      <c r="E139" s="11">
        <f t="shared" si="325"/>
        <v>3976.7</v>
      </c>
      <c r="F139" s="11">
        <f t="shared" si="326"/>
        <v>0</v>
      </c>
      <c r="G139" s="11">
        <f t="shared" si="327"/>
        <v>0</v>
      </c>
      <c r="H139" s="11">
        <f t="shared" si="328"/>
        <v>3976.7</v>
      </c>
      <c r="I139" s="11">
        <f t="shared" si="329"/>
        <v>0</v>
      </c>
      <c r="J139" s="38">
        <f t="shared" si="330"/>
        <v>0</v>
      </c>
      <c r="K139" s="24"/>
      <c r="L139" s="24">
        <v>0</v>
      </c>
      <c r="M139" s="43">
        <v>0</v>
      </c>
      <c r="N139" s="24">
        <v>0</v>
      </c>
      <c r="O139" s="38">
        <f t="shared" si="331"/>
        <v>0</v>
      </c>
      <c r="P139" s="39"/>
      <c r="Q139" s="39">
        <v>0</v>
      </c>
      <c r="R139" s="42">
        <v>0</v>
      </c>
      <c r="S139" s="39">
        <v>0</v>
      </c>
      <c r="T139" s="38">
        <f t="shared" si="332"/>
        <v>0</v>
      </c>
      <c r="U139" s="39"/>
      <c r="V139" s="39">
        <v>0</v>
      </c>
      <c r="W139" s="39">
        <v>0</v>
      </c>
      <c r="X139" s="39">
        <v>0</v>
      </c>
      <c r="Y139" s="38">
        <f t="shared" si="333"/>
        <v>533.9</v>
      </c>
      <c r="Z139" s="39"/>
      <c r="AA139" s="53">
        <v>0</v>
      </c>
      <c r="AB139" s="85">
        <v>533.9</v>
      </c>
      <c r="AC139" s="54">
        <v>0</v>
      </c>
      <c r="AD139" s="38">
        <f t="shared" si="334"/>
        <v>555.29999999999995</v>
      </c>
      <c r="AE139" s="39"/>
      <c r="AF139" s="53">
        <v>0</v>
      </c>
      <c r="AG139" s="85">
        <v>555.29999999999995</v>
      </c>
      <c r="AH139" s="54">
        <v>0</v>
      </c>
      <c r="AI139" s="38">
        <f t="shared" si="335"/>
        <v>577.5</v>
      </c>
      <c r="AJ139" s="39"/>
      <c r="AK139" s="53">
        <v>0</v>
      </c>
      <c r="AL139" s="85">
        <v>577.5</v>
      </c>
      <c r="AM139" s="54">
        <v>0</v>
      </c>
      <c r="AN139" s="38">
        <f t="shared" si="336"/>
        <v>577.5</v>
      </c>
      <c r="AO139" s="39"/>
      <c r="AP139" s="39">
        <v>0</v>
      </c>
      <c r="AQ139" s="85">
        <v>577.5</v>
      </c>
      <c r="AR139" s="39">
        <v>0</v>
      </c>
      <c r="AS139" s="38">
        <f t="shared" si="337"/>
        <v>577.5</v>
      </c>
      <c r="AT139" s="39"/>
      <c r="AU139" s="39">
        <v>0</v>
      </c>
      <c r="AV139" s="85">
        <v>577.5</v>
      </c>
      <c r="AW139" s="39">
        <v>0</v>
      </c>
      <c r="AX139" s="38">
        <f t="shared" si="338"/>
        <v>577.5</v>
      </c>
      <c r="AY139" s="39"/>
      <c r="AZ139" s="39">
        <v>0</v>
      </c>
      <c r="BA139" s="85">
        <v>577.5</v>
      </c>
      <c r="BB139" s="39">
        <v>0</v>
      </c>
      <c r="BC139" s="38">
        <f t="shared" si="339"/>
        <v>577.5</v>
      </c>
      <c r="BD139" s="39"/>
      <c r="BE139" s="39">
        <v>0</v>
      </c>
      <c r="BF139" s="85">
        <v>577.5</v>
      </c>
      <c r="BG139" s="39">
        <v>0</v>
      </c>
    </row>
    <row r="140" spans="1:59" ht="47.25" x14ac:dyDescent="0.25">
      <c r="A140" s="80" t="s">
        <v>347</v>
      </c>
      <c r="B140" s="86" t="s">
        <v>357</v>
      </c>
      <c r="C140" s="25" t="s">
        <v>21</v>
      </c>
      <c r="D140" s="17" t="s">
        <v>31</v>
      </c>
      <c r="E140" s="11">
        <f t="shared" si="325"/>
        <v>6821.4</v>
      </c>
      <c r="F140" s="11">
        <f t="shared" si="326"/>
        <v>0</v>
      </c>
      <c r="G140" s="11">
        <f t="shared" si="327"/>
        <v>0</v>
      </c>
      <c r="H140" s="11">
        <f t="shared" si="328"/>
        <v>6821.4</v>
      </c>
      <c r="I140" s="11">
        <f t="shared" si="329"/>
        <v>0</v>
      </c>
      <c r="J140" s="38">
        <f t="shared" si="330"/>
        <v>0</v>
      </c>
      <c r="K140" s="24"/>
      <c r="L140" s="24">
        <v>0</v>
      </c>
      <c r="M140" s="43">
        <v>0</v>
      </c>
      <c r="N140" s="24">
        <v>0</v>
      </c>
      <c r="O140" s="38">
        <f t="shared" si="331"/>
        <v>0</v>
      </c>
      <c r="P140" s="39"/>
      <c r="Q140" s="39">
        <v>0</v>
      </c>
      <c r="R140" s="42">
        <v>0</v>
      </c>
      <c r="S140" s="39">
        <v>0</v>
      </c>
      <c r="T140" s="38">
        <f t="shared" si="332"/>
        <v>0</v>
      </c>
      <c r="U140" s="39"/>
      <c r="V140" s="39">
        <v>0</v>
      </c>
      <c r="W140" s="39">
        <v>0</v>
      </c>
      <c r="X140" s="39">
        <v>0</v>
      </c>
      <c r="Y140" s="38">
        <f t="shared" si="333"/>
        <v>915.9</v>
      </c>
      <c r="Z140" s="39"/>
      <c r="AA140" s="53">
        <v>0</v>
      </c>
      <c r="AB140" s="85">
        <v>915.9</v>
      </c>
      <c r="AC140" s="54">
        <v>0</v>
      </c>
      <c r="AD140" s="38">
        <f t="shared" si="334"/>
        <v>952.5</v>
      </c>
      <c r="AE140" s="39"/>
      <c r="AF140" s="53">
        <v>0</v>
      </c>
      <c r="AG140" s="85">
        <v>952.5</v>
      </c>
      <c r="AH140" s="54">
        <v>0</v>
      </c>
      <c r="AI140" s="38">
        <f t="shared" si="335"/>
        <v>990.6</v>
      </c>
      <c r="AJ140" s="39"/>
      <c r="AK140" s="53">
        <v>0</v>
      </c>
      <c r="AL140" s="85">
        <v>990.6</v>
      </c>
      <c r="AM140" s="54">
        <v>0</v>
      </c>
      <c r="AN140" s="38">
        <f t="shared" si="336"/>
        <v>990.6</v>
      </c>
      <c r="AO140" s="39"/>
      <c r="AP140" s="39">
        <v>0</v>
      </c>
      <c r="AQ140" s="85">
        <v>990.6</v>
      </c>
      <c r="AR140" s="39">
        <v>0</v>
      </c>
      <c r="AS140" s="38">
        <f t="shared" si="337"/>
        <v>990.6</v>
      </c>
      <c r="AT140" s="39"/>
      <c r="AU140" s="39">
        <v>0</v>
      </c>
      <c r="AV140" s="85">
        <v>990.6</v>
      </c>
      <c r="AW140" s="39">
        <v>0</v>
      </c>
      <c r="AX140" s="38">
        <f t="shared" si="338"/>
        <v>990.6</v>
      </c>
      <c r="AY140" s="39"/>
      <c r="AZ140" s="39">
        <v>0</v>
      </c>
      <c r="BA140" s="85">
        <v>990.6</v>
      </c>
      <c r="BB140" s="39">
        <v>0</v>
      </c>
      <c r="BC140" s="38">
        <f t="shared" si="339"/>
        <v>990.6</v>
      </c>
      <c r="BD140" s="39"/>
      <c r="BE140" s="39">
        <v>0</v>
      </c>
      <c r="BF140" s="85">
        <v>990.6</v>
      </c>
      <c r="BG140" s="39">
        <v>0</v>
      </c>
    </row>
    <row r="141" spans="1:59" ht="47.25" x14ac:dyDescent="0.25">
      <c r="A141" s="80" t="s">
        <v>348</v>
      </c>
      <c r="B141" s="86" t="s">
        <v>358</v>
      </c>
      <c r="C141" s="25" t="s">
        <v>21</v>
      </c>
      <c r="D141" s="17" t="s">
        <v>31</v>
      </c>
      <c r="E141" s="11">
        <f t="shared" si="325"/>
        <v>3976.7</v>
      </c>
      <c r="F141" s="11">
        <f t="shared" si="326"/>
        <v>0</v>
      </c>
      <c r="G141" s="11">
        <f t="shared" si="327"/>
        <v>0</v>
      </c>
      <c r="H141" s="11">
        <f t="shared" si="328"/>
        <v>3976.7</v>
      </c>
      <c r="I141" s="11">
        <f t="shared" si="329"/>
        <v>0</v>
      </c>
      <c r="J141" s="38">
        <f t="shared" si="330"/>
        <v>0</v>
      </c>
      <c r="K141" s="24"/>
      <c r="L141" s="24">
        <v>0</v>
      </c>
      <c r="M141" s="43">
        <v>0</v>
      </c>
      <c r="N141" s="24">
        <v>0</v>
      </c>
      <c r="O141" s="38">
        <f t="shared" si="331"/>
        <v>0</v>
      </c>
      <c r="P141" s="39"/>
      <c r="Q141" s="39">
        <v>0</v>
      </c>
      <c r="R141" s="42">
        <v>0</v>
      </c>
      <c r="S141" s="39">
        <v>0</v>
      </c>
      <c r="T141" s="38">
        <f t="shared" si="332"/>
        <v>0</v>
      </c>
      <c r="U141" s="39"/>
      <c r="V141" s="39">
        <v>0</v>
      </c>
      <c r="W141" s="39">
        <v>0</v>
      </c>
      <c r="X141" s="39">
        <v>0</v>
      </c>
      <c r="Y141" s="38">
        <f t="shared" si="333"/>
        <v>533.9</v>
      </c>
      <c r="Z141" s="39"/>
      <c r="AA141" s="53">
        <v>0</v>
      </c>
      <c r="AB141" s="85">
        <v>533.9</v>
      </c>
      <c r="AC141" s="54">
        <v>0</v>
      </c>
      <c r="AD141" s="38">
        <f t="shared" si="334"/>
        <v>555.29999999999995</v>
      </c>
      <c r="AE141" s="39"/>
      <c r="AF141" s="53">
        <v>0</v>
      </c>
      <c r="AG141" s="85">
        <v>555.29999999999995</v>
      </c>
      <c r="AH141" s="54">
        <v>0</v>
      </c>
      <c r="AI141" s="38">
        <f t="shared" si="335"/>
        <v>577.5</v>
      </c>
      <c r="AJ141" s="39"/>
      <c r="AK141" s="53">
        <v>0</v>
      </c>
      <c r="AL141" s="85">
        <v>577.5</v>
      </c>
      <c r="AM141" s="54">
        <v>0</v>
      </c>
      <c r="AN141" s="38">
        <f t="shared" si="336"/>
        <v>577.5</v>
      </c>
      <c r="AO141" s="39"/>
      <c r="AP141" s="39">
        <v>0</v>
      </c>
      <c r="AQ141" s="85">
        <v>577.5</v>
      </c>
      <c r="AR141" s="39">
        <v>0</v>
      </c>
      <c r="AS141" s="38">
        <f t="shared" si="337"/>
        <v>577.5</v>
      </c>
      <c r="AT141" s="39"/>
      <c r="AU141" s="39">
        <v>0</v>
      </c>
      <c r="AV141" s="85">
        <v>577.5</v>
      </c>
      <c r="AW141" s="39">
        <v>0</v>
      </c>
      <c r="AX141" s="38">
        <f t="shared" si="338"/>
        <v>577.5</v>
      </c>
      <c r="AY141" s="39"/>
      <c r="AZ141" s="39">
        <v>0</v>
      </c>
      <c r="BA141" s="85">
        <v>577.5</v>
      </c>
      <c r="BB141" s="39">
        <v>0</v>
      </c>
      <c r="BC141" s="38">
        <f t="shared" si="339"/>
        <v>577.5</v>
      </c>
      <c r="BD141" s="39"/>
      <c r="BE141" s="39">
        <v>0</v>
      </c>
      <c r="BF141" s="85">
        <v>577.5</v>
      </c>
      <c r="BG141" s="39">
        <v>0</v>
      </c>
    </row>
    <row r="142" spans="1:59" ht="47.25" x14ac:dyDescent="0.25">
      <c r="A142" s="80" t="s">
        <v>349</v>
      </c>
      <c r="B142" s="86" t="s">
        <v>359</v>
      </c>
      <c r="C142" s="25" t="s">
        <v>21</v>
      </c>
      <c r="D142" s="17" t="s">
        <v>31</v>
      </c>
      <c r="E142" s="11">
        <f t="shared" si="325"/>
        <v>2750.2</v>
      </c>
      <c r="F142" s="11">
        <f t="shared" si="326"/>
        <v>0</v>
      </c>
      <c r="G142" s="11">
        <f t="shared" si="327"/>
        <v>0</v>
      </c>
      <c r="H142" s="11">
        <f t="shared" si="328"/>
        <v>2750.2</v>
      </c>
      <c r="I142" s="11">
        <f t="shared" si="329"/>
        <v>0</v>
      </c>
      <c r="J142" s="38">
        <f t="shared" si="330"/>
        <v>0</v>
      </c>
      <c r="K142" s="24"/>
      <c r="L142" s="24">
        <v>0</v>
      </c>
      <c r="M142" s="43">
        <v>0</v>
      </c>
      <c r="N142" s="24">
        <v>0</v>
      </c>
      <c r="O142" s="38">
        <f t="shared" si="331"/>
        <v>0</v>
      </c>
      <c r="P142" s="39"/>
      <c r="Q142" s="39">
        <v>0</v>
      </c>
      <c r="R142" s="42">
        <v>0</v>
      </c>
      <c r="S142" s="39">
        <v>0</v>
      </c>
      <c r="T142" s="38">
        <f t="shared" si="332"/>
        <v>0</v>
      </c>
      <c r="U142" s="39"/>
      <c r="V142" s="39">
        <v>0</v>
      </c>
      <c r="W142" s="39">
        <v>0</v>
      </c>
      <c r="X142" s="39">
        <v>0</v>
      </c>
      <c r="Y142" s="38">
        <f t="shared" si="333"/>
        <v>369.2</v>
      </c>
      <c r="Z142" s="39"/>
      <c r="AA142" s="53">
        <v>0</v>
      </c>
      <c r="AB142" s="85">
        <v>369.2</v>
      </c>
      <c r="AC142" s="54">
        <v>0</v>
      </c>
      <c r="AD142" s="38">
        <f t="shared" si="334"/>
        <v>384</v>
      </c>
      <c r="AE142" s="39"/>
      <c r="AF142" s="53">
        <v>0</v>
      </c>
      <c r="AG142" s="85">
        <v>384</v>
      </c>
      <c r="AH142" s="54">
        <v>0</v>
      </c>
      <c r="AI142" s="38">
        <f t="shared" si="335"/>
        <v>399.4</v>
      </c>
      <c r="AJ142" s="39"/>
      <c r="AK142" s="53">
        <v>0</v>
      </c>
      <c r="AL142" s="85">
        <v>399.4</v>
      </c>
      <c r="AM142" s="54">
        <v>0</v>
      </c>
      <c r="AN142" s="38">
        <f t="shared" si="336"/>
        <v>399.4</v>
      </c>
      <c r="AO142" s="39"/>
      <c r="AP142" s="39">
        <v>0</v>
      </c>
      <c r="AQ142" s="85">
        <v>399.4</v>
      </c>
      <c r="AR142" s="39">
        <v>0</v>
      </c>
      <c r="AS142" s="38">
        <f t="shared" si="337"/>
        <v>399.4</v>
      </c>
      <c r="AT142" s="39"/>
      <c r="AU142" s="39">
        <v>0</v>
      </c>
      <c r="AV142" s="85">
        <v>399.4</v>
      </c>
      <c r="AW142" s="39">
        <v>0</v>
      </c>
      <c r="AX142" s="38">
        <f t="shared" si="338"/>
        <v>399.4</v>
      </c>
      <c r="AY142" s="39"/>
      <c r="AZ142" s="39">
        <v>0</v>
      </c>
      <c r="BA142" s="85">
        <v>399.4</v>
      </c>
      <c r="BB142" s="39">
        <v>0</v>
      </c>
      <c r="BC142" s="38">
        <f t="shared" si="339"/>
        <v>399.4</v>
      </c>
      <c r="BD142" s="39"/>
      <c r="BE142" s="39">
        <v>0</v>
      </c>
      <c r="BF142" s="85">
        <v>399.4</v>
      </c>
      <c r="BG142" s="39">
        <v>0</v>
      </c>
    </row>
    <row r="143" spans="1:59" x14ac:dyDescent="0.25">
      <c r="A143" s="62" t="s">
        <v>337</v>
      </c>
      <c r="B143" s="123" t="s">
        <v>338</v>
      </c>
      <c r="C143" s="122"/>
      <c r="D143" s="122"/>
      <c r="E143" s="8">
        <f>SUM(E144:E145)</f>
        <v>15587.1</v>
      </c>
      <c r="F143" s="8">
        <f t="shared" ref="F143:BG143" si="340">SUM(F144:F145)</f>
        <v>0</v>
      </c>
      <c r="G143" s="8">
        <f t="shared" si="340"/>
        <v>0</v>
      </c>
      <c r="H143" s="8">
        <f t="shared" si="340"/>
        <v>15587.1</v>
      </c>
      <c r="I143" s="8">
        <f t="shared" si="340"/>
        <v>0</v>
      </c>
      <c r="J143" s="8">
        <f t="shared" si="340"/>
        <v>0</v>
      </c>
      <c r="K143" s="8">
        <f t="shared" si="340"/>
        <v>0</v>
      </c>
      <c r="L143" s="8">
        <f t="shared" si="340"/>
        <v>0</v>
      </c>
      <c r="M143" s="8">
        <f t="shared" si="340"/>
        <v>0</v>
      </c>
      <c r="N143" s="8">
        <f t="shared" si="340"/>
        <v>0</v>
      </c>
      <c r="O143" s="8">
        <f t="shared" si="340"/>
        <v>0</v>
      </c>
      <c r="P143" s="8">
        <f t="shared" si="340"/>
        <v>0</v>
      </c>
      <c r="Q143" s="8">
        <f t="shared" si="340"/>
        <v>0</v>
      </c>
      <c r="R143" s="8">
        <f t="shared" si="340"/>
        <v>0</v>
      </c>
      <c r="S143" s="8">
        <f t="shared" si="340"/>
        <v>0</v>
      </c>
      <c r="T143" s="8">
        <f t="shared" si="340"/>
        <v>0</v>
      </c>
      <c r="U143" s="8">
        <f t="shared" si="340"/>
        <v>0</v>
      </c>
      <c r="V143" s="8">
        <f t="shared" si="340"/>
        <v>0</v>
      </c>
      <c r="W143" s="8">
        <f t="shared" si="340"/>
        <v>0</v>
      </c>
      <c r="X143" s="8">
        <f t="shared" si="340"/>
        <v>0</v>
      </c>
      <c r="Y143" s="8">
        <f t="shared" si="340"/>
        <v>4993.3</v>
      </c>
      <c r="Z143" s="8">
        <f t="shared" si="340"/>
        <v>0</v>
      </c>
      <c r="AA143" s="8">
        <f t="shared" si="340"/>
        <v>0</v>
      </c>
      <c r="AB143" s="67">
        <f t="shared" si="340"/>
        <v>4993.3</v>
      </c>
      <c r="AC143" s="8">
        <f t="shared" si="340"/>
        <v>0</v>
      </c>
      <c r="AD143" s="8">
        <f t="shared" si="340"/>
        <v>5193.1000000000004</v>
      </c>
      <c r="AE143" s="8">
        <f t="shared" si="340"/>
        <v>0</v>
      </c>
      <c r="AF143" s="8">
        <f t="shared" si="340"/>
        <v>0</v>
      </c>
      <c r="AG143" s="67">
        <f t="shared" si="340"/>
        <v>5193.1000000000004</v>
      </c>
      <c r="AH143" s="8">
        <f t="shared" si="340"/>
        <v>0</v>
      </c>
      <c r="AI143" s="8">
        <f t="shared" si="340"/>
        <v>5400.7</v>
      </c>
      <c r="AJ143" s="8">
        <f t="shared" si="340"/>
        <v>0</v>
      </c>
      <c r="AK143" s="8">
        <f t="shared" si="340"/>
        <v>0</v>
      </c>
      <c r="AL143" s="67">
        <f t="shared" si="340"/>
        <v>5400.7</v>
      </c>
      <c r="AM143" s="8">
        <f t="shared" si="340"/>
        <v>0</v>
      </c>
      <c r="AN143" s="8">
        <f t="shared" si="340"/>
        <v>0</v>
      </c>
      <c r="AO143" s="8">
        <f t="shared" si="340"/>
        <v>0</v>
      </c>
      <c r="AP143" s="8">
        <f t="shared" si="340"/>
        <v>0</v>
      </c>
      <c r="AQ143" s="8">
        <f t="shared" si="340"/>
        <v>0</v>
      </c>
      <c r="AR143" s="8">
        <f t="shared" si="340"/>
        <v>0</v>
      </c>
      <c r="AS143" s="8">
        <f t="shared" si="340"/>
        <v>0</v>
      </c>
      <c r="AT143" s="8">
        <f t="shared" si="340"/>
        <v>0</v>
      </c>
      <c r="AU143" s="8">
        <f t="shared" si="340"/>
        <v>0</v>
      </c>
      <c r="AV143" s="8">
        <f t="shared" si="340"/>
        <v>0</v>
      </c>
      <c r="AW143" s="8">
        <f t="shared" si="340"/>
        <v>0</v>
      </c>
      <c r="AX143" s="8">
        <f t="shared" si="340"/>
        <v>0</v>
      </c>
      <c r="AY143" s="8">
        <f t="shared" si="340"/>
        <v>0</v>
      </c>
      <c r="AZ143" s="8">
        <f t="shared" si="340"/>
        <v>0</v>
      </c>
      <c r="BA143" s="8">
        <f t="shared" si="340"/>
        <v>0</v>
      </c>
      <c r="BB143" s="8">
        <f t="shared" si="340"/>
        <v>0</v>
      </c>
      <c r="BC143" s="8">
        <f t="shared" si="340"/>
        <v>0</v>
      </c>
      <c r="BD143" s="8">
        <f t="shared" si="340"/>
        <v>0</v>
      </c>
      <c r="BE143" s="8">
        <f t="shared" si="340"/>
        <v>0</v>
      </c>
      <c r="BF143" s="8">
        <f t="shared" si="340"/>
        <v>0</v>
      </c>
      <c r="BG143" s="8">
        <f t="shared" si="340"/>
        <v>0</v>
      </c>
    </row>
    <row r="144" spans="1:59" ht="31.5" x14ac:dyDescent="0.25">
      <c r="A144" s="10" t="s">
        <v>340</v>
      </c>
      <c r="B144" s="28" t="s">
        <v>332</v>
      </c>
      <c r="C144" s="17" t="s">
        <v>21</v>
      </c>
      <c r="D144" s="17" t="s">
        <v>31</v>
      </c>
      <c r="E144" s="11">
        <f t="shared" ref="E144:I145" si="341">J144+O144+T144+Y144+AD144+AI144+AN144+AS144+AX144+BC144</f>
        <v>15306.2</v>
      </c>
      <c r="F144" s="11">
        <f t="shared" si="341"/>
        <v>0</v>
      </c>
      <c r="G144" s="11">
        <f t="shared" si="341"/>
        <v>0</v>
      </c>
      <c r="H144" s="11">
        <f t="shared" si="341"/>
        <v>15306.2</v>
      </c>
      <c r="I144" s="11">
        <f t="shared" si="341"/>
        <v>0</v>
      </c>
      <c r="J144" s="38">
        <f>M144</f>
        <v>0</v>
      </c>
      <c r="K144" s="24"/>
      <c r="L144" s="24">
        <v>0</v>
      </c>
      <c r="M144" s="43">
        <v>0</v>
      </c>
      <c r="N144" s="24">
        <v>0</v>
      </c>
      <c r="O144" s="38">
        <f>R144</f>
        <v>0</v>
      </c>
      <c r="P144" s="39"/>
      <c r="Q144" s="39">
        <v>0</v>
      </c>
      <c r="R144" s="42">
        <v>0</v>
      </c>
      <c r="S144" s="39">
        <v>0</v>
      </c>
      <c r="T144" s="38">
        <f>W144</f>
        <v>0</v>
      </c>
      <c r="U144" s="39"/>
      <c r="V144" s="39">
        <v>0</v>
      </c>
      <c r="W144" s="39">
        <v>0</v>
      </c>
      <c r="X144" s="39">
        <v>0</v>
      </c>
      <c r="Y144" s="38">
        <f>AB144</f>
        <v>4903.3</v>
      </c>
      <c r="Z144" s="39"/>
      <c r="AA144" s="39">
        <v>0</v>
      </c>
      <c r="AB144" s="42">
        <v>4903.3</v>
      </c>
      <c r="AC144" s="39">
        <v>0</v>
      </c>
      <c r="AD144" s="38">
        <f>AG144</f>
        <v>5099.5</v>
      </c>
      <c r="AE144" s="39"/>
      <c r="AF144" s="39">
        <v>0</v>
      </c>
      <c r="AG144" s="42">
        <v>5099.5</v>
      </c>
      <c r="AH144" s="39">
        <v>0</v>
      </c>
      <c r="AI144" s="38">
        <f>AL144</f>
        <v>5303.4</v>
      </c>
      <c r="AJ144" s="39"/>
      <c r="AK144" s="39">
        <v>0</v>
      </c>
      <c r="AL144" s="42">
        <v>5303.4</v>
      </c>
      <c r="AM144" s="39">
        <v>0</v>
      </c>
      <c r="AN144" s="38">
        <f>AQ144</f>
        <v>0</v>
      </c>
      <c r="AO144" s="39"/>
      <c r="AP144" s="39">
        <v>0</v>
      </c>
      <c r="AQ144" s="39">
        <v>0</v>
      </c>
      <c r="AR144" s="39">
        <v>0</v>
      </c>
      <c r="AS144" s="38">
        <f>AV144</f>
        <v>0</v>
      </c>
      <c r="AT144" s="39"/>
      <c r="AU144" s="39">
        <v>0</v>
      </c>
      <c r="AV144" s="39">
        <v>0</v>
      </c>
      <c r="AW144" s="39">
        <v>0</v>
      </c>
      <c r="AX144" s="38">
        <f>BA144</f>
        <v>0</v>
      </c>
      <c r="AY144" s="39"/>
      <c r="AZ144" s="39">
        <v>0</v>
      </c>
      <c r="BA144" s="39">
        <v>0</v>
      </c>
      <c r="BB144" s="39">
        <v>0</v>
      </c>
      <c r="BC144" s="38">
        <f>BF144</f>
        <v>0</v>
      </c>
      <c r="BD144" s="39"/>
      <c r="BE144" s="39">
        <v>0</v>
      </c>
      <c r="BF144" s="39">
        <v>0</v>
      </c>
      <c r="BG144" s="39">
        <v>0</v>
      </c>
    </row>
    <row r="145" spans="1:59" ht="31.5" x14ac:dyDescent="0.25">
      <c r="A145" s="10" t="s">
        <v>341</v>
      </c>
      <c r="B145" s="28" t="s">
        <v>330</v>
      </c>
      <c r="C145" s="17" t="s">
        <v>21</v>
      </c>
      <c r="D145" s="17" t="s">
        <v>31</v>
      </c>
      <c r="E145" s="11">
        <f t="shared" si="341"/>
        <v>280.89999999999998</v>
      </c>
      <c r="F145" s="11">
        <f t="shared" si="341"/>
        <v>0</v>
      </c>
      <c r="G145" s="11">
        <f t="shared" si="341"/>
        <v>0</v>
      </c>
      <c r="H145" s="11">
        <f t="shared" si="341"/>
        <v>280.89999999999998</v>
      </c>
      <c r="I145" s="11">
        <f t="shared" si="341"/>
        <v>0</v>
      </c>
      <c r="J145" s="38">
        <f>M145</f>
        <v>0</v>
      </c>
      <c r="K145" s="24"/>
      <c r="L145" s="24">
        <v>0</v>
      </c>
      <c r="M145" s="43">
        <v>0</v>
      </c>
      <c r="N145" s="24">
        <v>0</v>
      </c>
      <c r="O145" s="38">
        <f>R145</f>
        <v>0</v>
      </c>
      <c r="P145" s="39"/>
      <c r="Q145" s="39">
        <v>0</v>
      </c>
      <c r="R145" s="42">
        <v>0</v>
      </c>
      <c r="S145" s="39">
        <v>0</v>
      </c>
      <c r="T145" s="38">
        <f>W145</f>
        <v>0</v>
      </c>
      <c r="U145" s="39"/>
      <c r="V145" s="39">
        <v>0</v>
      </c>
      <c r="W145" s="39">
        <v>0</v>
      </c>
      <c r="X145" s="39">
        <v>0</v>
      </c>
      <c r="Y145" s="38">
        <f>AB145</f>
        <v>90</v>
      </c>
      <c r="Z145" s="39"/>
      <c r="AA145" s="39">
        <v>0</v>
      </c>
      <c r="AB145" s="42">
        <v>90</v>
      </c>
      <c r="AC145" s="39">
        <v>0</v>
      </c>
      <c r="AD145" s="38">
        <f>AG145</f>
        <v>93.6</v>
      </c>
      <c r="AE145" s="39"/>
      <c r="AF145" s="39">
        <v>0</v>
      </c>
      <c r="AG145" s="42">
        <v>93.6</v>
      </c>
      <c r="AH145" s="39">
        <v>0</v>
      </c>
      <c r="AI145" s="38">
        <f>AL145</f>
        <v>97.3</v>
      </c>
      <c r="AJ145" s="39"/>
      <c r="AK145" s="39">
        <v>0</v>
      </c>
      <c r="AL145" s="42">
        <v>97.3</v>
      </c>
      <c r="AM145" s="39">
        <v>0</v>
      </c>
      <c r="AN145" s="38">
        <f>AQ145</f>
        <v>0</v>
      </c>
      <c r="AO145" s="39"/>
      <c r="AP145" s="39">
        <v>0</v>
      </c>
      <c r="AQ145" s="39">
        <v>0</v>
      </c>
      <c r="AR145" s="39">
        <v>0</v>
      </c>
      <c r="AS145" s="38">
        <f>AV145</f>
        <v>0</v>
      </c>
      <c r="AT145" s="39"/>
      <c r="AU145" s="39">
        <v>0</v>
      </c>
      <c r="AV145" s="39">
        <v>0</v>
      </c>
      <c r="AW145" s="39">
        <v>0</v>
      </c>
      <c r="AX145" s="38">
        <f>BA145</f>
        <v>0</v>
      </c>
      <c r="AY145" s="39"/>
      <c r="AZ145" s="39">
        <v>0</v>
      </c>
      <c r="BA145" s="39">
        <v>0</v>
      </c>
      <c r="BB145" s="39">
        <v>0</v>
      </c>
      <c r="BC145" s="38">
        <f>BF145</f>
        <v>0</v>
      </c>
      <c r="BD145" s="39"/>
      <c r="BE145" s="39">
        <v>0</v>
      </c>
      <c r="BF145" s="39">
        <v>0</v>
      </c>
      <c r="BG145" s="39">
        <v>0</v>
      </c>
    </row>
    <row r="146" spans="1:59" ht="73.5" customHeight="1" x14ac:dyDescent="0.25">
      <c r="A146" s="91" t="s">
        <v>369</v>
      </c>
      <c r="B146" s="124" t="s">
        <v>371</v>
      </c>
      <c r="C146" s="122"/>
      <c r="D146" s="122"/>
      <c r="E146" s="8">
        <f>SUM(E147:E160)</f>
        <v>38720.5</v>
      </c>
      <c r="F146" s="8">
        <f t="shared" ref="F146:BG146" si="342">SUM(F147:F160)</f>
        <v>0</v>
      </c>
      <c r="G146" s="8">
        <f t="shared" si="342"/>
        <v>0</v>
      </c>
      <c r="H146" s="8">
        <f t="shared" si="342"/>
        <v>38720.5</v>
      </c>
      <c r="I146" s="8">
        <f t="shared" si="342"/>
        <v>0</v>
      </c>
      <c r="J146" s="8">
        <f t="shared" si="342"/>
        <v>0</v>
      </c>
      <c r="K146" s="8">
        <f t="shared" si="342"/>
        <v>0</v>
      </c>
      <c r="L146" s="8">
        <f t="shared" si="342"/>
        <v>0</v>
      </c>
      <c r="M146" s="8">
        <f t="shared" si="342"/>
        <v>0</v>
      </c>
      <c r="N146" s="8">
        <f t="shared" si="342"/>
        <v>0</v>
      </c>
      <c r="O146" s="8">
        <f t="shared" si="342"/>
        <v>0</v>
      </c>
      <c r="P146" s="8">
        <f t="shared" si="342"/>
        <v>0</v>
      </c>
      <c r="Q146" s="8">
        <f t="shared" si="342"/>
        <v>0</v>
      </c>
      <c r="R146" s="8">
        <f t="shared" si="342"/>
        <v>0</v>
      </c>
      <c r="S146" s="8">
        <f t="shared" si="342"/>
        <v>0</v>
      </c>
      <c r="T146" s="8">
        <f t="shared" si="342"/>
        <v>0</v>
      </c>
      <c r="U146" s="8">
        <f t="shared" si="342"/>
        <v>0</v>
      </c>
      <c r="V146" s="8">
        <f t="shared" si="342"/>
        <v>0</v>
      </c>
      <c r="W146" s="8">
        <f t="shared" si="342"/>
        <v>0</v>
      </c>
      <c r="X146" s="8">
        <f t="shared" si="342"/>
        <v>0</v>
      </c>
      <c r="Y146" s="8">
        <f t="shared" si="342"/>
        <v>5198.8</v>
      </c>
      <c r="Z146" s="8">
        <f t="shared" si="342"/>
        <v>0</v>
      </c>
      <c r="AA146" s="8">
        <f t="shared" si="342"/>
        <v>0</v>
      </c>
      <c r="AB146" s="8">
        <f t="shared" si="342"/>
        <v>5198.8</v>
      </c>
      <c r="AC146" s="8">
        <f t="shared" si="342"/>
        <v>0</v>
      </c>
      <c r="AD146" s="8">
        <f t="shared" si="342"/>
        <v>5406.7</v>
      </c>
      <c r="AE146" s="8">
        <f t="shared" si="342"/>
        <v>0</v>
      </c>
      <c r="AF146" s="8">
        <f t="shared" si="342"/>
        <v>0</v>
      </c>
      <c r="AG146" s="8">
        <f t="shared" si="342"/>
        <v>5406.7</v>
      </c>
      <c r="AH146" s="8">
        <f t="shared" si="342"/>
        <v>0</v>
      </c>
      <c r="AI146" s="8">
        <f t="shared" si="342"/>
        <v>5623</v>
      </c>
      <c r="AJ146" s="8">
        <f t="shared" si="342"/>
        <v>0</v>
      </c>
      <c r="AK146" s="8">
        <f t="shared" si="342"/>
        <v>0</v>
      </c>
      <c r="AL146" s="8">
        <f t="shared" si="342"/>
        <v>5623</v>
      </c>
      <c r="AM146" s="8">
        <f t="shared" si="342"/>
        <v>0</v>
      </c>
      <c r="AN146" s="8">
        <f t="shared" si="342"/>
        <v>5623</v>
      </c>
      <c r="AO146" s="8">
        <f t="shared" si="342"/>
        <v>0</v>
      </c>
      <c r="AP146" s="8">
        <f t="shared" si="342"/>
        <v>0</v>
      </c>
      <c r="AQ146" s="8">
        <f t="shared" si="342"/>
        <v>5623</v>
      </c>
      <c r="AR146" s="8">
        <f t="shared" si="342"/>
        <v>0</v>
      </c>
      <c r="AS146" s="8">
        <f t="shared" si="342"/>
        <v>5623</v>
      </c>
      <c r="AT146" s="8">
        <f t="shared" si="342"/>
        <v>0</v>
      </c>
      <c r="AU146" s="8">
        <f t="shared" si="342"/>
        <v>0</v>
      </c>
      <c r="AV146" s="8">
        <f t="shared" si="342"/>
        <v>5623</v>
      </c>
      <c r="AW146" s="8">
        <f t="shared" si="342"/>
        <v>0</v>
      </c>
      <c r="AX146" s="8">
        <f t="shared" si="342"/>
        <v>5623</v>
      </c>
      <c r="AY146" s="8">
        <f t="shared" si="342"/>
        <v>0</v>
      </c>
      <c r="AZ146" s="8">
        <f t="shared" si="342"/>
        <v>0</v>
      </c>
      <c r="BA146" s="8">
        <f t="shared" si="342"/>
        <v>5623</v>
      </c>
      <c r="BB146" s="8">
        <f t="shared" si="342"/>
        <v>0</v>
      </c>
      <c r="BC146" s="8">
        <f t="shared" si="342"/>
        <v>5623</v>
      </c>
      <c r="BD146" s="8">
        <f t="shared" si="342"/>
        <v>0</v>
      </c>
      <c r="BE146" s="8">
        <f t="shared" si="342"/>
        <v>0</v>
      </c>
      <c r="BF146" s="8">
        <f t="shared" si="342"/>
        <v>5623</v>
      </c>
      <c r="BG146" s="8">
        <f t="shared" si="342"/>
        <v>0</v>
      </c>
    </row>
    <row r="147" spans="1:59" ht="31.5" x14ac:dyDescent="0.25">
      <c r="A147" s="10" t="s">
        <v>370</v>
      </c>
      <c r="B147" s="90" t="s">
        <v>210</v>
      </c>
      <c r="C147" s="25" t="s">
        <v>21</v>
      </c>
      <c r="D147" s="17" t="s">
        <v>31</v>
      </c>
      <c r="E147" s="11">
        <f t="shared" ref="E147:E156" si="343">J147+O147+T147+Y147+AD147+AI147+AN147+AS147+AX147+BC147</f>
        <v>1623</v>
      </c>
      <c r="F147" s="11">
        <f t="shared" ref="F147:F156" si="344">K147+P147+U147+Z147+AE147+AJ147+AO147+AT147+AY147+BD147</f>
        <v>0</v>
      </c>
      <c r="G147" s="11">
        <f t="shared" ref="G147:G156" si="345">L147+Q147+V147+AA147+AF147+AK147+AP147+AU147+AZ147+BE147</f>
        <v>0</v>
      </c>
      <c r="H147" s="11">
        <f t="shared" ref="H147:H156" si="346">M147+R147+W147+AB147+AG147+AL147+AQ147+AV147+BA147+BF147</f>
        <v>1623</v>
      </c>
      <c r="I147" s="11">
        <f t="shared" ref="I147:I156" si="347">N147+S147+X147+AC147+AH147+AM147+AR147+AW147+BB147+BG147</f>
        <v>0</v>
      </c>
      <c r="J147" s="38">
        <f t="shared" ref="J147:J156" si="348">M147</f>
        <v>0</v>
      </c>
      <c r="K147" s="24"/>
      <c r="L147" s="24">
        <v>0</v>
      </c>
      <c r="M147" s="43">
        <v>0</v>
      </c>
      <c r="N147" s="24">
        <v>0</v>
      </c>
      <c r="O147" s="38">
        <f t="shared" ref="O147:O156" si="349">R147</f>
        <v>0</v>
      </c>
      <c r="P147" s="39"/>
      <c r="Q147" s="39">
        <v>0</v>
      </c>
      <c r="R147" s="42">
        <v>0</v>
      </c>
      <c r="S147" s="39">
        <v>0</v>
      </c>
      <c r="T147" s="38">
        <f t="shared" ref="T147:T156" si="350">W147</f>
        <v>0</v>
      </c>
      <c r="U147" s="39"/>
      <c r="V147" s="39">
        <v>0</v>
      </c>
      <c r="W147" s="39">
        <v>0</v>
      </c>
      <c r="X147" s="39">
        <v>0</v>
      </c>
      <c r="Y147" s="38">
        <f t="shared" ref="Y147:Y156" si="351">AB147</f>
        <v>217.9</v>
      </c>
      <c r="Z147" s="39"/>
      <c r="AA147" s="53">
        <v>0</v>
      </c>
      <c r="AB147" s="93">
        <v>217.9</v>
      </c>
      <c r="AC147" s="54">
        <v>0</v>
      </c>
      <c r="AD147" s="38">
        <f t="shared" ref="AD147:AD156" si="352">AG147</f>
        <v>226.6</v>
      </c>
      <c r="AE147" s="39"/>
      <c r="AF147" s="53">
        <v>0</v>
      </c>
      <c r="AG147" s="29">
        <v>226.6</v>
      </c>
      <c r="AH147" s="54">
        <v>0</v>
      </c>
      <c r="AI147" s="38">
        <f t="shared" ref="AI147:AI156" si="353">AL147</f>
        <v>235.7</v>
      </c>
      <c r="AJ147" s="39"/>
      <c r="AK147" s="53">
        <v>0</v>
      </c>
      <c r="AL147" s="29">
        <v>235.7</v>
      </c>
      <c r="AM147" s="54">
        <v>0</v>
      </c>
      <c r="AN147" s="38">
        <f t="shared" ref="AN147:AN156" si="354">AQ147</f>
        <v>235.7</v>
      </c>
      <c r="AO147" s="39"/>
      <c r="AP147" s="39">
        <v>0</v>
      </c>
      <c r="AQ147" s="29">
        <v>235.7</v>
      </c>
      <c r="AR147" s="39">
        <v>0</v>
      </c>
      <c r="AS147" s="38">
        <f t="shared" ref="AS147:AS156" si="355">AV147</f>
        <v>235.7</v>
      </c>
      <c r="AT147" s="39"/>
      <c r="AU147" s="39">
        <v>0</v>
      </c>
      <c r="AV147" s="29">
        <v>235.7</v>
      </c>
      <c r="AW147" s="39">
        <v>0</v>
      </c>
      <c r="AX147" s="38">
        <f t="shared" ref="AX147:AX156" si="356">BA147</f>
        <v>235.7</v>
      </c>
      <c r="AY147" s="39"/>
      <c r="AZ147" s="39">
        <v>0</v>
      </c>
      <c r="BA147" s="29">
        <v>235.7</v>
      </c>
      <c r="BB147" s="39">
        <v>0</v>
      </c>
      <c r="BC147" s="38">
        <f t="shared" ref="BC147:BC156" si="357">BF147</f>
        <v>235.7</v>
      </c>
      <c r="BD147" s="39"/>
      <c r="BE147" s="39">
        <v>0</v>
      </c>
      <c r="BF147" s="29">
        <v>235.7</v>
      </c>
      <c r="BG147" s="39">
        <v>0</v>
      </c>
    </row>
    <row r="148" spans="1:59" ht="31.5" x14ac:dyDescent="0.25">
      <c r="A148" s="10" t="s">
        <v>372</v>
      </c>
      <c r="B148" s="92" t="s">
        <v>202</v>
      </c>
      <c r="C148" s="25" t="s">
        <v>21</v>
      </c>
      <c r="D148" s="17" t="s">
        <v>31</v>
      </c>
      <c r="E148" s="11">
        <f t="shared" si="343"/>
        <v>4868.5</v>
      </c>
      <c r="F148" s="11">
        <f t="shared" si="344"/>
        <v>0</v>
      </c>
      <c r="G148" s="11">
        <f t="shared" si="345"/>
        <v>0</v>
      </c>
      <c r="H148" s="11">
        <f t="shared" si="346"/>
        <v>4868.5</v>
      </c>
      <c r="I148" s="11">
        <f t="shared" si="347"/>
        <v>0</v>
      </c>
      <c r="J148" s="38">
        <f t="shared" si="348"/>
        <v>0</v>
      </c>
      <c r="K148" s="24"/>
      <c r="L148" s="24">
        <v>0</v>
      </c>
      <c r="M148" s="43">
        <v>0</v>
      </c>
      <c r="N148" s="24">
        <v>0</v>
      </c>
      <c r="O148" s="38">
        <f t="shared" si="349"/>
        <v>0</v>
      </c>
      <c r="P148" s="39"/>
      <c r="Q148" s="39">
        <v>0</v>
      </c>
      <c r="R148" s="42">
        <v>0</v>
      </c>
      <c r="S148" s="39">
        <v>0</v>
      </c>
      <c r="T148" s="38">
        <f t="shared" si="350"/>
        <v>0</v>
      </c>
      <c r="U148" s="39"/>
      <c r="V148" s="39">
        <v>0</v>
      </c>
      <c r="W148" s="39">
        <v>0</v>
      </c>
      <c r="X148" s="39">
        <v>0</v>
      </c>
      <c r="Y148" s="38">
        <f t="shared" si="351"/>
        <v>653.70000000000005</v>
      </c>
      <c r="Z148" s="39"/>
      <c r="AA148" s="53">
        <v>0</v>
      </c>
      <c r="AB148" s="93">
        <v>653.70000000000005</v>
      </c>
      <c r="AC148" s="54">
        <v>0</v>
      </c>
      <c r="AD148" s="38">
        <f t="shared" si="352"/>
        <v>679.8</v>
      </c>
      <c r="AE148" s="39"/>
      <c r="AF148" s="53">
        <v>0</v>
      </c>
      <c r="AG148" s="29">
        <v>679.8</v>
      </c>
      <c r="AH148" s="54">
        <v>0</v>
      </c>
      <c r="AI148" s="38">
        <f t="shared" si="353"/>
        <v>707</v>
      </c>
      <c r="AJ148" s="39"/>
      <c r="AK148" s="53">
        <v>0</v>
      </c>
      <c r="AL148" s="29">
        <v>707</v>
      </c>
      <c r="AM148" s="54">
        <v>0</v>
      </c>
      <c r="AN148" s="38">
        <f t="shared" si="354"/>
        <v>707</v>
      </c>
      <c r="AO148" s="39"/>
      <c r="AP148" s="39">
        <v>0</v>
      </c>
      <c r="AQ148" s="29">
        <v>707</v>
      </c>
      <c r="AR148" s="39">
        <v>0</v>
      </c>
      <c r="AS148" s="38">
        <f t="shared" si="355"/>
        <v>707</v>
      </c>
      <c r="AT148" s="39"/>
      <c r="AU148" s="39">
        <v>0</v>
      </c>
      <c r="AV148" s="29">
        <v>707</v>
      </c>
      <c r="AW148" s="39">
        <v>0</v>
      </c>
      <c r="AX148" s="38">
        <f t="shared" si="356"/>
        <v>707</v>
      </c>
      <c r="AY148" s="39"/>
      <c r="AZ148" s="39">
        <v>0</v>
      </c>
      <c r="BA148" s="29">
        <v>707</v>
      </c>
      <c r="BB148" s="39">
        <v>0</v>
      </c>
      <c r="BC148" s="38">
        <f t="shared" si="357"/>
        <v>707</v>
      </c>
      <c r="BD148" s="39"/>
      <c r="BE148" s="39">
        <v>0</v>
      </c>
      <c r="BF148" s="29">
        <v>707</v>
      </c>
      <c r="BG148" s="39">
        <v>0</v>
      </c>
    </row>
    <row r="149" spans="1:59" ht="31.5" x14ac:dyDescent="0.25">
      <c r="A149" s="10" t="s">
        <v>373</v>
      </c>
      <c r="B149" s="90" t="s">
        <v>203</v>
      </c>
      <c r="C149" s="25" t="s">
        <v>21</v>
      </c>
      <c r="D149" s="17" t="s">
        <v>31</v>
      </c>
      <c r="E149" s="11">
        <f t="shared" si="343"/>
        <v>811.9</v>
      </c>
      <c r="F149" s="11">
        <f t="shared" si="344"/>
        <v>0</v>
      </c>
      <c r="G149" s="11">
        <f t="shared" si="345"/>
        <v>0</v>
      </c>
      <c r="H149" s="11">
        <f t="shared" si="346"/>
        <v>811.9</v>
      </c>
      <c r="I149" s="11">
        <f t="shared" si="347"/>
        <v>0</v>
      </c>
      <c r="J149" s="38">
        <f t="shared" si="348"/>
        <v>0</v>
      </c>
      <c r="K149" s="24"/>
      <c r="L149" s="24">
        <v>0</v>
      </c>
      <c r="M149" s="43">
        <v>0</v>
      </c>
      <c r="N149" s="24">
        <v>0</v>
      </c>
      <c r="O149" s="38">
        <f t="shared" si="349"/>
        <v>0</v>
      </c>
      <c r="P149" s="39"/>
      <c r="Q149" s="39">
        <v>0</v>
      </c>
      <c r="R149" s="42">
        <v>0</v>
      </c>
      <c r="S149" s="39">
        <v>0</v>
      </c>
      <c r="T149" s="38">
        <f t="shared" si="350"/>
        <v>0</v>
      </c>
      <c r="U149" s="39"/>
      <c r="V149" s="39">
        <v>0</v>
      </c>
      <c r="W149" s="39">
        <v>0</v>
      </c>
      <c r="X149" s="39">
        <v>0</v>
      </c>
      <c r="Y149" s="38">
        <f t="shared" si="351"/>
        <v>109</v>
      </c>
      <c r="Z149" s="39"/>
      <c r="AA149" s="53">
        <v>0</v>
      </c>
      <c r="AB149" s="93">
        <v>109</v>
      </c>
      <c r="AC149" s="54">
        <v>0</v>
      </c>
      <c r="AD149" s="38">
        <f t="shared" si="352"/>
        <v>113.4</v>
      </c>
      <c r="AE149" s="39"/>
      <c r="AF149" s="53">
        <v>0</v>
      </c>
      <c r="AG149" s="29">
        <v>113.4</v>
      </c>
      <c r="AH149" s="54">
        <v>0</v>
      </c>
      <c r="AI149" s="38">
        <f t="shared" si="353"/>
        <v>117.9</v>
      </c>
      <c r="AJ149" s="39"/>
      <c r="AK149" s="53">
        <v>0</v>
      </c>
      <c r="AL149" s="29">
        <v>117.9</v>
      </c>
      <c r="AM149" s="54">
        <v>0</v>
      </c>
      <c r="AN149" s="38">
        <f t="shared" si="354"/>
        <v>117.9</v>
      </c>
      <c r="AO149" s="39"/>
      <c r="AP149" s="39">
        <v>0</v>
      </c>
      <c r="AQ149" s="29">
        <v>117.9</v>
      </c>
      <c r="AR149" s="39">
        <v>0</v>
      </c>
      <c r="AS149" s="38">
        <f t="shared" si="355"/>
        <v>117.9</v>
      </c>
      <c r="AT149" s="39"/>
      <c r="AU149" s="39">
        <v>0</v>
      </c>
      <c r="AV149" s="29">
        <v>117.9</v>
      </c>
      <c r="AW149" s="39">
        <v>0</v>
      </c>
      <c r="AX149" s="38">
        <f t="shared" si="356"/>
        <v>117.9</v>
      </c>
      <c r="AY149" s="39"/>
      <c r="AZ149" s="39">
        <v>0</v>
      </c>
      <c r="BA149" s="29">
        <v>117.9</v>
      </c>
      <c r="BB149" s="39">
        <v>0</v>
      </c>
      <c r="BC149" s="38">
        <f t="shared" si="357"/>
        <v>117.9</v>
      </c>
      <c r="BD149" s="39"/>
      <c r="BE149" s="39">
        <v>0</v>
      </c>
      <c r="BF149" s="29">
        <v>117.9</v>
      </c>
      <c r="BG149" s="39">
        <v>0</v>
      </c>
    </row>
    <row r="150" spans="1:59" ht="31.5" x14ac:dyDescent="0.25">
      <c r="A150" s="10" t="s">
        <v>374</v>
      </c>
      <c r="B150" s="90" t="s">
        <v>211</v>
      </c>
      <c r="C150" s="25" t="s">
        <v>21</v>
      </c>
      <c r="D150" s="17" t="s">
        <v>31</v>
      </c>
      <c r="E150" s="11">
        <f t="shared" si="343"/>
        <v>2319.1</v>
      </c>
      <c r="F150" s="11">
        <f t="shared" si="344"/>
        <v>0</v>
      </c>
      <c r="G150" s="11">
        <f t="shared" si="345"/>
        <v>0</v>
      </c>
      <c r="H150" s="11">
        <f t="shared" si="346"/>
        <v>2319.1</v>
      </c>
      <c r="I150" s="11">
        <f t="shared" si="347"/>
        <v>0</v>
      </c>
      <c r="J150" s="38">
        <f t="shared" si="348"/>
        <v>0</v>
      </c>
      <c r="K150" s="24"/>
      <c r="L150" s="24">
        <v>0</v>
      </c>
      <c r="M150" s="43">
        <v>0</v>
      </c>
      <c r="N150" s="24">
        <v>0</v>
      </c>
      <c r="O150" s="38">
        <f t="shared" si="349"/>
        <v>0</v>
      </c>
      <c r="P150" s="39"/>
      <c r="Q150" s="39">
        <v>0</v>
      </c>
      <c r="R150" s="42">
        <v>0</v>
      </c>
      <c r="S150" s="39">
        <v>0</v>
      </c>
      <c r="T150" s="38">
        <f t="shared" si="350"/>
        <v>0</v>
      </c>
      <c r="U150" s="39"/>
      <c r="V150" s="39">
        <v>0</v>
      </c>
      <c r="W150" s="39">
        <v>0</v>
      </c>
      <c r="X150" s="39">
        <v>0</v>
      </c>
      <c r="Y150" s="38">
        <f t="shared" si="351"/>
        <v>311.3</v>
      </c>
      <c r="Z150" s="39"/>
      <c r="AA150" s="53">
        <v>0</v>
      </c>
      <c r="AB150" s="93">
        <v>311.3</v>
      </c>
      <c r="AC150" s="54">
        <v>0</v>
      </c>
      <c r="AD150" s="38">
        <f t="shared" si="352"/>
        <v>323.8</v>
      </c>
      <c r="AE150" s="39"/>
      <c r="AF150" s="53">
        <v>0</v>
      </c>
      <c r="AG150" s="29">
        <v>323.8</v>
      </c>
      <c r="AH150" s="54">
        <v>0</v>
      </c>
      <c r="AI150" s="38">
        <f t="shared" si="353"/>
        <v>336.8</v>
      </c>
      <c r="AJ150" s="39"/>
      <c r="AK150" s="53">
        <v>0</v>
      </c>
      <c r="AL150" s="29">
        <v>336.8</v>
      </c>
      <c r="AM150" s="54">
        <v>0</v>
      </c>
      <c r="AN150" s="38">
        <f t="shared" si="354"/>
        <v>336.8</v>
      </c>
      <c r="AO150" s="39"/>
      <c r="AP150" s="39">
        <v>0</v>
      </c>
      <c r="AQ150" s="29">
        <v>336.8</v>
      </c>
      <c r="AR150" s="39">
        <v>0</v>
      </c>
      <c r="AS150" s="38">
        <f t="shared" si="355"/>
        <v>336.8</v>
      </c>
      <c r="AT150" s="39"/>
      <c r="AU150" s="39">
        <v>0</v>
      </c>
      <c r="AV150" s="29">
        <v>336.8</v>
      </c>
      <c r="AW150" s="39">
        <v>0</v>
      </c>
      <c r="AX150" s="38">
        <f t="shared" si="356"/>
        <v>336.8</v>
      </c>
      <c r="AY150" s="39"/>
      <c r="AZ150" s="39">
        <v>0</v>
      </c>
      <c r="BA150" s="29">
        <v>336.8</v>
      </c>
      <c r="BB150" s="39">
        <v>0</v>
      </c>
      <c r="BC150" s="38">
        <f t="shared" si="357"/>
        <v>336.8</v>
      </c>
      <c r="BD150" s="39"/>
      <c r="BE150" s="39">
        <v>0</v>
      </c>
      <c r="BF150" s="29">
        <v>336.8</v>
      </c>
      <c r="BG150" s="39">
        <v>0</v>
      </c>
    </row>
    <row r="151" spans="1:59" ht="31.5" x14ac:dyDescent="0.25">
      <c r="A151" s="10" t="s">
        <v>375</v>
      </c>
      <c r="B151" s="92" t="s">
        <v>213</v>
      </c>
      <c r="C151" s="25" t="s">
        <v>21</v>
      </c>
      <c r="D151" s="17" t="s">
        <v>31</v>
      </c>
      <c r="E151" s="11">
        <f t="shared" si="343"/>
        <v>2781.4</v>
      </c>
      <c r="F151" s="11">
        <f t="shared" si="344"/>
        <v>0</v>
      </c>
      <c r="G151" s="11">
        <f t="shared" si="345"/>
        <v>0</v>
      </c>
      <c r="H151" s="11">
        <f t="shared" si="346"/>
        <v>2781.4</v>
      </c>
      <c r="I151" s="11">
        <f t="shared" si="347"/>
        <v>0</v>
      </c>
      <c r="J151" s="38">
        <f t="shared" si="348"/>
        <v>0</v>
      </c>
      <c r="K151" s="24"/>
      <c r="L151" s="24">
        <v>0</v>
      </c>
      <c r="M151" s="43">
        <v>0</v>
      </c>
      <c r="N151" s="24">
        <v>0</v>
      </c>
      <c r="O151" s="38">
        <f t="shared" si="349"/>
        <v>0</v>
      </c>
      <c r="P151" s="39"/>
      <c r="Q151" s="39">
        <v>0</v>
      </c>
      <c r="R151" s="42">
        <v>0</v>
      </c>
      <c r="S151" s="39">
        <v>0</v>
      </c>
      <c r="T151" s="38">
        <f t="shared" si="350"/>
        <v>0</v>
      </c>
      <c r="U151" s="39"/>
      <c r="V151" s="39">
        <v>0</v>
      </c>
      <c r="W151" s="39">
        <v>0</v>
      </c>
      <c r="X151" s="39">
        <v>0</v>
      </c>
      <c r="Y151" s="38">
        <f t="shared" si="351"/>
        <v>373.5</v>
      </c>
      <c r="Z151" s="39"/>
      <c r="AA151" s="53">
        <v>0</v>
      </c>
      <c r="AB151" s="93">
        <v>373.5</v>
      </c>
      <c r="AC151" s="54">
        <v>0</v>
      </c>
      <c r="AD151" s="38">
        <f t="shared" si="352"/>
        <v>388.4</v>
      </c>
      <c r="AE151" s="39"/>
      <c r="AF151" s="53">
        <v>0</v>
      </c>
      <c r="AG151" s="29">
        <v>388.4</v>
      </c>
      <c r="AH151" s="54">
        <v>0</v>
      </c>
      <c r="AI151" s="38">
        <f t="shared" si="353"/>
        <v>403.9</v>
      </c>
      <c r="AJ151" s="39"/>
      <c r="AK151" s="53">
        <v>0</v>
      </c>
      <c r="AL151" s="29">
        <v>403.9</v>
      </c>
      <c r="AM151" s="54">
        <v>0</v>
      </c>
      <c r="AN151" s="38">
        <f t="shared" si="354"/>
        <v>403.9</v>
      </c>
      <c r="AO151" s="39"/>
      <c r="AP151" s="39">
        <v>0</v>
      </c>
      <c r="AQ151" s="29">
        <v>403.9</v>
      </c>
      <c r="AR151" s="39">
        <v>0</v>
      </c>
      <c r="AS151" s="38">
        <f t="shared" si="355"/>
        <v>403.9</v>
      </c>
      <c r="AT151" s="39"/>
      <c r="AU151" s="39">
        <v>0</v>
      </c>
      <c r="AV151" s="29">
        <v>403.9</v>
      </c>
      <c r="AW151" s="39">
        <v>0</v>
      </c>
      <c r="AX151" s="38">
        <f t="shared" si="356"/>
        <v>403.9</v>
      </c>
      <c r="AY151" s="39"/>
      <c r="AZ151" s="39">
        <v>0</v>
      </c>
      <c r="BA151" s="29">
        <v>403.9</v>
      </c>
      <c r="BB151" s="39">
        <v>0</v>
      </c>
      <c r="BC151" s="38">
        <f t="shared" si="357"/>
        <v>403.9</v>
      </c>
      <c r="BD151" s="39"/>
      <c r="BE151" s="39">
        <v>0</v>
      </c>
      <c r="BF151" s="29">
        <v>403.9</v>
      </c>
      <c r="BG151" s="39">
        <v>0</v>
      </c>
    </row>
    <row r="152" spans="1:59" ht="31.5" x14ac:dyDescent="0.25">
      <c r="A152" s="10" t="s">
        <v>376</v>
      </c>
      <c r="B152" s="95" t="s">
        <v>204</v>
      </c>
      <c r="C152" s="25" t="s">
        <v>21</v>
      </c>
      <c r="D152" s="17" t="s">
        <v>31</v>
      </c>
      <c r="E152" s="11">
        <f t="shared" si="343"/>
        <v>5564.6</v>
      </c>
      <c r="F152" s="11">
        <f t="shared" si="344"/>
        <v>0</v>
      </c>
      <c r="G152" s="11">
        <f t="shared" si="345"/>
        <v>0</v>
      </c>
      <c r="H152" s="11">
        <f t="shared" si="346"/>
        <v>5564.6</v>
      </c>
      <c r="I152" s="11">
        <f t="shared" si="347"/>
        <v>0</v>
      </c>
      <c r="J152" s="38">
        <f t="shared" si="348"/>
        <v>0</v>
      </c>
      <c r="K152" s="24"/>
      <c r="L152" s="24">
        <v>0</v>
      </c>
      <c r="M152" s="43">
        <v>0</v>
      </c>
      <c r="N152" s="24">
        <v>0</v>
      </c>
      <c r="O152" s="38">
        <f t="shared" si="349"/>
        <v>0</v>
      </c>
      <c r="P152" s="39"/>
      <c r="Q152" s="39">
        <v>0</v>
      </c>
      <c r="R152" s="42">
        <v>0</v>
      </c>
      <c r="S152" s="39">
        <v>0</v>
      </c>
      <c r="T152" s="38">
        <f t="shared" si="350"/>
        <v>0</v>
      </c>
      <c r="U152" s="39"/>
      <c r="V152" s="39">
        <v>0</v>
      </c>
      <c r="W152" s="39">
        <v>0</v>
      </c>
      <c r="X152" s="39">
        <v>0</v>
      </c>
      <c r="Y152" s="38">
        <f t="shared" si="351"/>
        <v>747.1</v>
      </c>
      <c r="Z152" s="39"/>
      <c r="AA152" s="53">
        <v>0</v>
      </c>
      <c r="AB152" s="93">
        <v>747.1</v>
      </c>
      <c r="AC152" s="54">
        <v>0</v>
      </c>
      <c r="AD152" s="38">
        <f t="shared" si="352"/>
        <v>777</v>
      </c>
      <c r="AE152" s="39"/>
      <c r="AF152" s="53">
        <v>0</v>
      </c>
      <c r="AG152" s="29">
        <v>777</v>
      </c>
      <c r="AH152" s="54">
        <v>0</v>
      </c>
      <c r="AI152" s="38">
        <f t="shared" si="353"/>
        <v>808.1</v>
      </c>
      <c r="AJ152" s="39"/>
      <c r="AK152" s="53">
        <v>0</v>
      </c>
      <c r="AL152" s="29">
        <v>808.1</v>
      </c>
      <c r="AM152" s="54">
        <v>0</v>
      </c>
      <c r="AN152" s="38">
        <f t="shared" si="354"/>
        <v>808.1</v>
      </c>
      <c r="AO152" s="39"/>
      <c r="AP152" s="39">
        <v>0</v>
      </c>
      <c r="AQ152" s="29">
        <v>808.1</v>
      </c>
      <c r="AR152" s="39">
        <v>0</v>
      </c>
      <c r="AS152" s="38">
        <f t="shared" si="355"/>
        <v>808.1</v>
      </c>
      <c r="AT152" s="39"/>
      <c r="AU152" s="39">
        <v>0</v>
      </c>
      <c r="AV152" s="29">
        <v>808.1</v>
      </c>
      <c r="AW152" s="39">
        <v>0</v>
      </c>
      <c r="AX152" s="38">
        <f t="shared" si="356"/>
        <v>808.1</v>
      </c>
      <c r="AY152" s="39"/>
      <c r="AZ152" s="39">
        <v>0</v>
      </c>
      <c r="BA152" s="29">
        <v>808.1</v>
      </c>
      <c r="BB152" s="39">
        <v>0</v>
      </c>
      <c r="BC152" s="38">
        <f t="shared" si="357"/>
        <v>808.1</v>
      </c>
      <c r="BD152" s="39"/>
      <c r="BE152" s="39">
        <v>0</v>
      </c>
      <c r="BF152" s="29">
        <v>808.1</v>
      </c>
      <c r="BG152" s="39">
        <v>0</v>
      </c>
    </row>
    <row r="153" spans="1:59" ht="31.5" x14ac:dyDescent="0.25">
      <c r="A153" s="10" t="s">
        <v>377</v>
      </c>
      <c r="B153" s="90" t="s">
        <v>214</v>
      </c>
      <c r="C153" s="25" t="s">
        <v>21</v>
      </c>
      <c r="D153" s="17" t="s">
        <v>31</v>
      </c>
      <c r="E153" s="11">
        <f t="shared" si="343"/>
        <v>2898.3</v>
      </c>
      <c r="F153" s="11">
        <f t="shared" si="344"/>
        <v>0</v>
      </c>
      <c r="G153" s="11">
        <f t="shared" si="345"/>
        <v>0</v>
      </c>
      <c r="H153" s="11">
        <f t="shared" si="346"/>
        <v>2898.3</v>
      </c>
      <c r="I153" s="11">
        <f t="shared" si="347"/>
        <v>0</v>
      </c>
      <c r="J153" s="38">
        <f t="shared" si="348"/>
        <v>0</v>
      </c>
      <c r="K153" s="24"/>
      <c r="L153" s="24">
        <v>0</v>
      </c>
      <c r="M153" s="43">
        <v>0</v>
      </c>
      <c r="N153" s="24">
        <v>0</v>
      </c>
      <c r="O153" s="38">
        <f t="shared" si="349"/>
        <v>0</v>
      </c>
      <c r="P153" s="39"/>
      <c r="Q153" s="39">
        <v>0</v>
      </c>
      <c r="R153" s="42">
        <v>0</v>
      </c>
      <c r="S153" s="39">
        <v>0</v>
      </c>
      <c r="T153" s="38">
        <f t="shared" si="350"/>
        <v>0</v>
      </c>
      <c r="U153" s="39"/>
      <c r="V153" s="39">
        <v>0</v>
      </c>
      <c r="W153" s="39">
        <v>0</v>
      </c>
      <c r="X153" s="39">
        <v>0</v>
      </c>
      <c r="Y153" s="38">
        <f t="shared" si="351"/>
        <v>389.1</v>
      </c>
      <c r="Z153" s="39"/>
      <c r="AA153" s="53">
        <v>0</v>
      </c>
      <c r="AB153" s="93">
        <v>389.1</v>
      </c>
      <c r="AC153" s="54">
        <v>0</v>
      </c>
      <c r="AD153" s="38">
        <f t="shared" si="352"/>
        <v>404.7</v>
      </c>
      <c r="AE153" s="39"/>
      <c r="AF153" s="53">
        <v>0</v>
      </c>
      <c r="AG153" s="29">
        <v>404.7</v>
      </c>
      <c r="AH153" s="54">
        <v>0</v>
      </c>
      <c r="AI153" s="38">
        <f t="shared" si="353"/>
        <v>420.9</v>
      </c>
      <c r="AJ153" s="39"/>
      <c r="AK153" s="53">
        <v>0</v>
      </c>
      <c r="AL153" s="29">
        <v>420.9</v>
      </c>
      <c r="AM153" s="54">
        <v>0</v>
      </c>
      <c r="AN153" s="38">
        <f t="shared" si="354"/>
        <v>420.9</v>
      </c>
      <c r="AO153" s="39"/>
      <c r="AP153" s="39">
        <v>0</v>
      </c>
      <c r="AQ153" s="29">
        <v>420.9</v>
      </c>
      <c r="AR153" s="39">
        <v>0</v>
      </c>
      <c r="AS153" s="38">
        <f t="shared" si="355"/>
        <v>420.9</v>
      </c>
      <c r="AT153" s="39"/>
      <c r="AU153" s="39">
        <v>0</v>
      </c>
      <c r="AV153" s="29">
        <v>420.9</v>
      </c>
      <c r="AW153" s="39">
        <v>0</v>
      </c>
      <c r="AX153" s="38">
        <f t="shared" si="356"/>
        <v>420.9</v>
      </c>
      <c r="AY153" s="39"/>
      <c r="AZ153" s="39">
        <v>0</v>
      </c>
      <c r="BA153" s="29">
        <v>420.9</v>
      </c>
      <c r="BB153" s="39">
        <v>0</v>
      </c>
      <c r="BC153" s="38">
        <f t="shared" si="357"/>
        <v>420.9</v>
      </c>
      <c r="BD153" s="39"/>
      <c r="BE153" s="39">
        <v>0</v>
      </c>
      <c r="BF153" s="29">
        <v>420.9</v>
      </c>
      <c r="BG153" s="39">
        <v>0</v>
      </c>
    </row>
    <row r="154" spans="1:59" ht="31.5" x14ac:dyDescent="0.25">
      <c r="A154" s="10" t="s">
        <v>378</v>
      </c>
      <c r="B154" s="95" t="s">
        <v>215</v>
      </c>
      <c r="C154" s="25" t="s">
        <v>21</v>
      </c>
      <c r="D154" s="17" t="s">
        <v>31</v>
      </c>
      <c r="E154" s="11">
        <f t="shared" si="343"/>
        <v>3825.2</v>
      </c>
      <c r="F154" s="11">
        <f t="shared" si="344"/>
        <v>0</v>
      </c>
      <c r="G154" s="11">
        <f t="shared" si="345"/>
        <v>0</v>
      </c>
      <c r="H154" s="11">
        <f t="shared" si="346"/>
        <v>3825.2</v>
      </c>
      <c r="I154" s="11">
        <f t="shared" si="347"/>
        <v>0</v>
      </c>
      <c r="J154" s="38">
        <f t="shared" si="348"/>
        <v>0</v>
      </c>
      <c r="K154" s="24"/>
      <c r="L154" s="24">
        <v>0</v>
      </c>
      <c r="M154" s="43">
        <v>0</v>
      </c>
      <c r="N154" s="24">
        <v>0</v>
      </c>
      <c r="O154" s="38">
        <f t="shared" si="349"/>
        <v>0</v>
      </c>
      <c r="P154" s="39"/>
      <c r="Q154" s="39">
        <v>0</v>
      </c>
      <c r="R154" s="42">
        <v>0</v>
      </c>
      <c r="S154" s="39">
        <v>0</v>
      </c>
      <c r="T154" s="38">
        <f t="shared" si="350"/>
        <v>0</v>
      </c>
      <c r="U154" s="39"/>
      <c r="V154" s="39">
        <v>0</v>
      </c>
      <c r="W154" s="39">
        <v>0</v>
      </c>
      <c r="X154" s="39">
        <v>0</v>
      </c>
      <c r="Y154" s="38">
        <f t="shared" si="351"/>
        <v>513.6</v>
      </c>
      <c r="Z154" s="39"/>
      <c r="AA154" s="53">
        <v>0</v>
      </c>
      <c r="AB154" s="93">
        <v>513.6</v>
      </c>
      <c r="AC154" s="54">
        <v>0</v>
      </c>
      <c r="AD154" s="38">
        <f t="shared" si="352"/>
        <v>534.1</v>
      </c>
      <c r="AE154" s="39"/>
      <c r="AF154" s="53">
        <v>0</v>
      </c>
      <c r="AG154" s="29">
        <v>534.1</v>
      </c>
      <c r="AH154" s="54">
        <v>0</v>
      </c>
      <c r="AI154" s="38">
        <f t="shared" si="353"/>
        <v>555.5</v>
      </c>
      <c r="AJ154" s="39"/>
      <c r="AK154" s="53">
        <v>0</v>
      </c>
      <c r="AL154" s="29">
        <v>555.5</v>
      </c>
      <c r="AM154" s="54">
        <v>0</v>
      </c>
      <c r="AN154" s="38">
        <f t="shared" si="354"/>
        <v>555.5</v>
      </c>
      <c r="AO154" s="39"/>
      <c r="AP154" s="39">
        <v>0</v>
      </c>
      <c r="AQ154" s="29">
        <v>555.5</v>
      </c>
      <c r="AR154" s="39">
        <v>0</v>
      </c>
      <c r="AS154" s="38">
        <f t="shared" si="355"/>
        <v>555.5</v>
      </c>
      <c r="AT154" s="39"/>
      <c r="AU154" s="39">
        <v>0</v>
      </c>
      <c r="AV154" s="29">
        <v>555.5</v>
      </c>
      <c r="AW154" s="39">
        <v>0</v>
      </c>
      <c r="AX154" s="38">
        <f t="shared" si="356"/>
        <v>555.5</v>
      </c>
      <c r="AY154" s="39"/>
      <c r="AZ154" s="39">
        <v>0</v>
      </c>
      <c r="BA154" s="29">
        <v>555.5</v>
      </c>
      <c r="BB154" s="39">
        <v>0</v>
      </c>
      <c r="BC154" s="38">
        <f t="shared" si="357"/>
        <v>555.5</v>
      </c>
      <c r="BD154" s="39"/>
      <c r="BE154" s="39">
        <v>0</v>
      </c>
      <c r="BF154" s="29">
        <v>555.5</v>
      </c>
      <c r="BG154" s="39">
        <v>0</v>
      </c>
    </row>
    <row r="155" spans="1:59" ht="31.5" x14ac:dyDescent="0.25">
      <c r="A155" s="10" t="s">
        <v>379</v>
      </c>
      <c r="B155" s="90" t="s">
        <v>205</v>
      </c>
      <c r="C155" s="25" t="s">
        <v>21</v>
      </c>
      <c r="D155" s="17" t="s">
        <v>31</v>
      </c>
      <c r="E155" s="11">
        <f t="shared" si="343"/>
        <v>4752.8999999999996</v>
      </c>
      <c r="F155" s="11">
        <f t="shared" si="344"/>
        <v>0</v>
      </c>
      <c r="G155" s="11">
        <f t="shared" si="345"/>
        <v>0</v>
      </c>
      <c r="H155" s="11">
        <f t="shared" si="346"/>
        <v>4752.8999999999996</v>
      </c>
      <c r="I155" s="11">
        <f t="shared" si="347"/>
        <v>0</v>
      </c>
      <c r="J155" s="38">
        <f t="shared" si="348"/>
        <v>0</v>
      </c>
      <c r="K155" s="24"/>
      <c r="L155" s="24">
        <v>0</v>
      </c>
      <c r="M155" s="43">
        <v>0</v>
      </c>
      <c r="N155" s="24">
        <v>0</v>
      </c>
      <c r="O155" s="38">
        <f t="shared" si="349"/>
        <v>0</v>
      </c>
      <c r="P155" s="39"/>
      <c r="Q155" s="39">
        <v>0</v>
      </c>
      <c r="R155" s="42">
        <v>0</v>
      </c>
      <c r="S155" s="39">
        <v>0</v>
      </c>
      <c r="T155" s="38">
        <f t="shared" si="350"/>
        <v>0</v>
      </c>
      <c r="U155" s="39"/>
      <c r="V155" s="39">
        <v>0</v>
      </c>
      <c r="W155" s="39">
        <v>0</v>
      </c>
      <c r="X155" s="39">
        <v>0</v>
      </c>
      <c r="Y155" s="38">
        <f t="shared" si="351"/>
        <v>638.20000000000005</v>
      </c>
      <c r="Z155" s="39"/>
      <c r="AA155" s="53">
        <v>0</v>
      </c>
      <c r="AB155" s="93">
        <v>638.20000000000005</v>
      </c>
      <c r="AC155" s="54">
        <v>0</v>
      </c>
      <c r="AD155" s="38">
        <f t="shared" si="352"/>
        <v>663.7</v>
      </c>
      <c r="AE155" s="39"/>
      <c r="AF155" s="53">
        <v>0</v>
      </c>
      <c r="AG155" s="29">
        <v>663.7</v>
      </c>
      <c r="AH155" s="54">
        <v>0</v>
      </c>
      <c r="AI155" s="38">
        <f t="shared" si="353"/>
        <v>690.2</v>
      </c>
      <c r="AJ155" s="39"/>
      <c r="AK155" s="53">
        <v>0</v>
      </c>
      <c r="AL155" s="29">
        <v>690.2</v>
      </c>
      <c r="AM155" s="54">
        <v>0</v>
      </c>
      <c r="AN155" s="38">
        <f t="shared" si="354"/>
        <v>690.2</v>
      </c>
      <c r="AO155" s="39"/>
      <c r="AP155" s="39">
        <v>0</v>
      </c>
      <c r="AQ155" s="29">
        <v>690.2</v>
      </c>
      <c r="AR155" s="39">
        <v>0</v>
      </c>
      <c r="AS155" s="38">
        <f t="shared" si="355"/>
        <v>690.2</v>
      </c>
      <c r="AT155" s="39"/>
      <c r="AU155" s="39">
        <v>0</v>
      </c>
      <c r="AV155" s="29">
        <v>690.2</v>
      </c>
      <c r="AW155" s="39">
        <v>0</v>
      </c>
      <c r="AX155" s="38">
        <f t="shared" si="356"/>
        <v>690.2</v>
      </c>
      <c r="AY155" s="39"/>
      <c r="AZ155" s="39">
        <v>0</v>
      </c>
      <c r="BA155" s="29">
        <v>690.2</v>
      </c>
      <c r="BB155" s="39">
        <v>0</v>
      </c>
      <c r="BC155" s="38">
        <f t="shared" si="357"/>
        <v>690.2</v>
      </c>
      <c r="BD155" s="39"/>
      <c r="BE155" s="39">
        <v>0</v>
      </c>
      <c r="BF155" s="29">
        <v>690.2</v>
      </c>
      <c r="BG155" s="39">
        <v>0</v>
      </c>
    </row>
    <row r="156" spans="1:59" ht="31.5" x14ac:dyDescent="0.25">
      <c r="A156" s="10" t="s">
        <v>380</v>
      </c>
      <c r="B156" s="96" t="s">
        <v>207</v>
      </c>
      <c r="C156" s="25" t="s">
        <v>21</v>
      </c>
      <c r="D156" s="17" t="s">
        <v>31</v>
      </c>
      <c r="E156" s="11">
        <f t="shared" si="343"/>
        <v>3593.1</v>
      </c>
      <c r="F156" s="11">
        <f t="shared" si="344"/>
        <v>0</v>
      </c>
      <c r="G156" s="11">
        <f t="shared" si="345"/>
        <v>0</v>
      </c>
      <c r="H156" s="11">
        <f t="shared" si="346"/>
        <v>3593.1</v>
      </c>
      <c r="I156" s="11">
        <f t="shared" si="347"/>
        <v>0</v>
      </c>
      <c r="J156" s="38">
        <f t="shared" si="348"/>
        <v>0</v>
      </c>
      <c r="K156" s="24"/>
      <c r="L156" s="24">
        <v>0</v>
      </c>
      <c r="M156" s="43">
        <v>0</v>
      </c>
      <c r="N156" s="24">
        <v>0</v>
      </c>
      <c r="O156" s="38">
        <f t="shared" si="349"/>
        <v>0</v>
      </c>
      <c r="P156" s="39"/>
      <c r="Q156" s="39">
        <v>0</v>
      </c>
      <c r="R156" s="42">
        <v>0</v>
      </c>
      <c r="S156" s="39">
        <v>0</v>
      </c>
      <c r="T156" s="38">
        <f t="shared" si="350"/>
        <v>0</v>
      </c>
      <c r="U156" s="39"/>
      <c r="V156" s="39">
        <v>0</v>
      </c>
      <c r="W156" s="39">
        <v>0</v>
      </c>
      <c r="X156" s="39">
        <v>0</v>
      </c>
      <c r="Y156" s="38">
        <f t="shared" si="351"/>
        <v>482.4</v>
      </c>
      <c r="Z156" s="39"/>
      <c r="AA156" s="53">
        <v>0</v>
      </c>
      <c r="AB156" s="93">
        <v>482.4</v>
      </c>
      <c r="AC156" s="54">
        <v>0</v>
      </c>
      <c r="AD156" s="38">
        <f t="shared" si="352"/>
        <v>501.7</v>
      </c>
      <c r="AE156" s="39"/>
      <c r="AF156" s="53">
        <v>0</v>
      </c>
      <c r="AG156" s="29">
        <v>501.7</v>
      </c>
      <c r="AH156" s="54">
        <v>0</v>
      </c>
      <c r="AI156" s="38">
        <f t="shared" si="353"/>
        <v>521.79999999999995</v>
      </c>
      <c r="AJ156" s="39"/>
      <c r="AK156" s="53">
        <v>0</v>
      </c>
      <c r="AL156" s="29">
        <v>521.79999999999995</v>
      </c>
      <c r="AM156" s="54">
        <v>0</v>
      </c>
      <c r="AN156" s="38">
        <f t="shared" si="354"/>
        <v>521.79999999999995</v>
      </c>
      <c r="AO156" s="39"/>
      <c r="AP156" s="39">
        <v>0</v>
      </c>
      <c r="AQ156" s="29">
        <v>521.79999999999995</v>
      </c>
      <c r="AR156" s="39">
        <v>0</v>
      </c>
      <c r="AS156" s="38">
        <f t="shared" si="355"/>
        <v>521.79999999999995</v>
      </c>
      <c r="AT156" s="39"/>
      <c r="AU156" s="39">
        <v>0</v>
      </c>
      <c r="AV156" s="29">
        <v>521.79999999999995</v>
      </c>
      <c r="AW156" s="39">
        <v>0</v>
      </c>
      <c r="AX156" s="38">
        <f t="shared" si="356"/>
        <v>521.79999999999995</v>
      </c>
      <c r="AY156" s="39"/>
      <c r="AZ156" s="39">
        <v>0</v>
      </c>
      <c r="BA156" s="29">
        <v>521.79999999999995</v>
      </c>
      <c r="BB156" s="39">
        <v>0</v>
      </c>
      <c r="BC156" s="38">
        <f t="shared" si="357"/>
        <v>521.79999999999995</v>
      </c>
      <c r="BD156" s="39"/>
      <c r="BE156" s="39">
        <v>0</v>
      </c>
      <c r="BF156" s="29">
        <v>521.79999999999995</v>
      </c>
      <c r="BG156" s="39">
        <v>0</v>
      </c>
    </row>
    <row r="157" spans="1:59" ht="31.5" x14ac:dyDescent="0.25">
      <c r="A157" s="10" t="s">
        <v>381</v>
      </c>
      <c r="B157" s="96" t="s">
        <v>216</v>
      </c>
      <c r="C157" s="25" t="s">
        <v>21</v>
      </c>
      <c r="D157" s="17" t="s">
        <v>31</v>
      </c>
      <c r="E157" s="11">
        <f t="shared" ref="E157:E160" si="358">J157+O157+T157+Y157+AD157+AI157+AN157+AS157+AX157+BC157</f>
        <v>1289.8</v>
      </c>
      <c r="F157" s="11">
        <f t="shared" ref="F157:F160" si="359">K157+P157+U157+Z157+AE157+AJ157+AO157+AT157+AY157+BD157</f>
        <v>0</v>
      </c>
      <c r="G157" s="11">
        <f t="shared" ref="G157:G160" si="360">L157+Q157+V157+AA157+AF157+AK157+AP157+AU157+AZ157+BE157</f>
        <v>0</v>
      </c>
      <c r="H157" s="11">
        <f t="shared" ref="H157:H160" si="361">M157+R157+W157+AB157+AG157+AL157+AQ157+AV157+BA157+BF157</f>
        <v>1289.8</v>
      </c>
      <c r="I157" s="11">
        <f t="shared" ref="I157:I160" si="362">N157+S157+X157+AC157+AH157+AM157+AR157+AW157+BB157+BG157</f>
        <v>0</v>
      </c>
      <c r="J157" s="38">
        <f t="shared" ref="J157:J160" si="363">M157</f>
        <v>0</v>
      </c>
      <c r="K157" s="24"/>
      <c r="L157" s="24">
        <v>0</v>
      </c>
      <c r="M157" s="43">
        <v>0</v>
      </c>
      <c r="N157" s="24">
        <v>0</v>
      </c>
      <c r="O157" s="38">
        <f t="shared" ref="O157:O160" si="364">R157</f>
        <v>0</v>
      </c>
      <c r="P157" s="39"/>
      <c r="Q157" s="39">
        <v>0</v>
      </c>
      <c r="R157" s="42">
        <v>0</v>
      </c>
      <c r="S157" s="39">
        <v>0</v>
      </c>
      <c r="T157" s="38">
        <f t="shared" ref="T157:T160" si="365">W157</f>
        <v>0</v>
      </c>
      <c r="U157" s="39"/>
      <c r="V157" s="39">
        <v>0</v>
      </c>
      <c r="W157" s="39">
        <v>0</v>
      </c>
      <c r="X157" s="39">
        <v>0</v>
      </c>
      <c r="Y157" s="38">
        <f t="shared" ref="Y157:Y160" si="366">AB157</f>
        <v>173.2</v>
      </c>
      <c r="Z157" s="39"/>
      <c r="AA157" s="53">
        <v>0</v>
      </c>
      <c r="AB157" s="94">
        <v>173.2</v>
      </c>
      <c r="AC157" s="54">
        <v>0</v>
      </c>
      <c r="AD157" s="38">
        <f t="shared" ref="AD157:AD160" si="367">AG157</f>
        <v>180.1</v>
      </c>
      <c r="AE157" s="39"/>
      <c r="AF157" s="53">
        <v>0</v>
      </c>
      <c r="AG157" s="29">
        <v>180.1</v>
      </c>
      <c r="AH157" s="54">
        <v>0</v>
      </c>
      <c r="AI157" s="38">
        <f t="shared" ref="AI157:AI160" si="368">AL157</f>
        <v>187.3</v>
      </c>
      <c r="AJ157" s="39"/>
      <c r="AK157" s="53">
        <v>0</v>
      </c>
      <c r="AL157" s="29">
        <v>187.3</v>
      </c>
      <c r="AM157" s="54">
        <v>0</v>
      </c>
      <c r="AN157" s="38">
        <f t="shared" ref="AN157:AN160" si="369">AQ157</f>
        <v>187.3</v>
      </c>
      <c r="AO157" s="39"/>
      <c r="AP157" s="39">
        <v>0</v>
      </c>
      <c r="AQ157" s="29">
        <v>187.3</v>
      </c>
      <c r="AR157" s="39">
        <v>0</v>
      </c>
      <c r="AS157" s="38">
        <f t="shared" ref="AS157:AS160" si="370">AV157</f>
        <v>187.3</v>
      </c>
      <c r="AT157" s="39"/>
      <c r="AU157" s="39">
        <v>0</v>
      </c>
      <c r="AV157" s="29">
        <v>187.3</v>
      </c>
      <c r="AW157" s="39">
        <v>0</v>
      </c>
      <c r="AX157" s="38">
        <f t="shared" ref="AX157:AX160" si="371">BA157</f>
        <v>187.3</v>
      </c>
      <c r="AY157" s="39"/>
      <c r="AZ157" s="39">
        <v>0</v>
      </c>
      <c r="BA157" s="29">
        <v>187.3</v>
      </c>
      <c r="BB157" s="39">
        <v>0</v>
      </c>
      <c r="BC157" s="38">
        <f t="shared" ref="BC157:BC160" si="372">BF157</f>
        <v>187.3</v>
      </c>
      <c r="BD157" s="39"/>
      <c r="BE157" s="39">
        <v>0</v>
      </c>
      <c r="BF157" s="29">
        <v>187.3</v>
      </c>
      <c r="BG157" s="39">
        <v>0</v>
      </c>
    </row>
    <row r="158" spans="1:59" ht="31.5" x14ac:dyDescent="0.25">
      <c r="A158" s="10" t="s">
        <v>382</v>
      </c>
      <c r="B158" s="96" t="s">
        <v>209</v>
      </c>
      <c r="C158" s="25" t="s">
        <v>21</v>
      </c>
      <c r="D158" s="17" t="s">
        <v>31</v>
      </c>
      <c r="E158" s="11">
        <f t="shared" si="358"/>
        <v>1970.8</v>
      </c>
      <c r="F158" s="11">
        <f t="shared" si="359"/>
        <v>0</v>
      </c>
      <c r="G158" s="11">
        <f t="shared" si="360"/>
        <v>0</v>
      </c>
      <c r="H158" s="11">
        <f t="shared" si="361"/>
        <v>1970.8</v>
      </c>
      <c r="I158" s="11">
        <f t="shared" si="362"/>
        <v>0</v>
      </c>
      <c r="J158" s="38">
        <f t="shared" si="363"/>
        <v>0</v>
      </c>
      <c r="K158" s="24"/>
      <c r="L158" s="24">
        <v>0</v>
      </c>
      <c r="M158" s="43">
        <v>0</v>
      </c>
      <c r="N158" s="24">
        <v>0</v>
      </c>
      <c r="O158" s="38">
        <f t="shared" si="364"/>
        <v>0</v>
      </c>
      <c r="P158" s="39"/>
      <c r="Q158" s="39">
        <v>0</v>
      </c>
      <c r="R158" s="42">
        <v>0</v>
      </c>
      <c r="S158" s="39">
        <v>0</v>
      </c>
      <c r="T158" s="38">
        <f t="shared" si="365"/>
        <v>0</v>
      </c>
      <c r="U158" s="39"/>
      <c r="V158" s="39">
        <v>0</v>
      </c>
      <c r="W158" s="39">
        <v>0</v>
      </c>
      <c r="X158" s="39">
        <v>0</v>
      </c>
      <c r="Y158" s="38">
        <f t="shared" si="366"/>
        <v>264.60000000000002</v>
      </c>
      <c r="Z158" s="39"/>
      <c r="AA158" s="53">
        <v>0</v>
      </c>
      <c r="AB158" s="93">
        <v>264.60000000000002</v>
      </c>
      <c r="AC158" s="54">
        <v>0</v>
      </c>
      <c r="AD158" s="38">
        <f t="shared" si="367"/>
        <v>275.2</v>
      </c>
      <c r="AE158" s="39"/>
      <c r="AF158" s="53">
        <v>0</v>
      </c>
      <c r="AG158" s="29">
        <v>275.2</v>
      </c>
      <c r="AH158" s="54">
        <v>0</v>
      </c>
      <c r="AI158" s="38">
        <f t="shared" si="368"/>
        <v>286.2</v>
      </c>
      <c r="AJ158" s="39"/>
      <c r="AK158" s="53">
        <v>0</v>
      </c>
      <c r="AL158" s="29">
        <v>286.2</v>
      </c>
      <c r="AM158" s="54">
        <v>0</v>
      </c>
      <c r="AN158" s="38">
        <f t="shared" si="369"/>
        <v>286.2</v>
      </c>
      <c r="AO158" s="39"/>
      <c r="AP158" s="39">
        <v>0</v>
      </c>
      <c r="AQ158" s="29">
        <v>286.2</v>
      </c>
      <c r="AR158" s="39">
        <v>0</v>
      </c>
      <c r="AS158" s="38">
        <f t="shared" si="370"/>
        <v>286.2</v>
      </c>
      <c r="AT158" s="39"/>
      <c r="AU158" s="39">
        <v>0</v>
      </c>
      <c r="AV158" s="29">
        <v>286.2</v>
      </c>
      <c r="AW158" s="39">
        <v>0</v>
      </c>
      <c r="AX158" s="38">
        <f t="shared" si="371"/>
        <v>286.2</v>
      </c>
      <c r="AY158" s="39"/>
      <c r="AZ158" s="39">
        <v>0</v>
      </c>
      <c r="BA158" s="29">
        <v>286.2</v>
      </c>
      <c r="BB158" s="39">
        <v>0</v>
      </c>
      <c r="BC158" s="38">
        <f t="shared" si="372"/>
        <v>286.2</v>
      </c>
      <c r="BD158" s="39"/>
      <c r="BE158" s="39">
        <v>0</v>
      </c>
      <c r="BF158" s="29">
        <v>286.2</v>
      </c>
      <c r="BG158" s="39">
        <v>0</v>
      </c>
    </row>
    <row r="159" spans="1:59" ht="31.5" x14ac:dyDescent="0.25">
      <c r="A159" s="10" t="s">
        <v>383</v>
      </c>
      <c r="B159" s="96" t="s">
        <v>218</v>
      </c>
      <c r="C159" s="25" t="s">
        <v>21</v>
      </c>
      <c r="D159" s="17" t="s">
        <v>31</v>
      </c>
      <c r="E159" s="11">
        <f t="shared" si="358"/>
        <v>695.5</v>
      </c>
      <c r="F159" s="11">
        <f t="shared" si="359"/>
        <v>0</v>
      </c>
      <c r="G159" s="11">
        <f t="shared" si="360"/>
        <v>0</v>
      </c>
      <c r="H159" s="11">
        <f t="shared" si="361"/>
        <v>695.5</v>
      </c>
      <c r="I159" s="11">
        <f t="shared" si="362"/>
        <v>0</v>
      </c>
      <c r="J159" s="38">
        <f t="shared" si="363"/>
        <v>0</v>
      </c>
      <c r="K159" s="24"/>
      <c r="L159" s="24">
        <v>0</v>
      </c>
      <c r="M159" s="43">
        <v>0</v>
      </c>
      <c r="N159" s="24">
        <v>0</v>
      </c>
      <c r="O159" s="38">
        <f t="shared" si="364"/>
        <v>0</v>
      </c>
      <c r="P159" s="39"/>
      <c r="Q159" s="39">
        <v>0</v>
      </c>
      <c r="R159" s="42">
        <v>0</v>
      </c>
      <c r="S159" s="39">
        <v>0</v>
      </c>
      <c r="T159" s="38">
        <f t="shared" si="365"/>
        <v>0</v>
      </c>
      <c r="U159" s="39"/>
      <c r="V159" s="39">
        <v>0</v>
      </c>
      <c r="W159" s="39">
        <v>0</v>
      </c>
      <c r="X159" s="39">
        <v>0</v>
      </c>
      <c r="Y159" s="38">
        <f t="shared" si="366"/>
        <v>93.4</v>
      </c>
      <c r="Z159" s="39"/>
      <c r="AA159" s="53">
        <v>0</v>
      </c>
      <c r="AB159" s="93">
        <v>93.4</v>
      </c>
      <c r="AC159" s="54">
        <v>0</v>
      </c>
      <c r="AD159" s="38">
        <f t="shared" si="367"/>
        <v>97.1</v>
      </c>
      <c r="AE159" s="39"/>
      <c r="AF159" s="53">
        <v>0</v>
      </c>
      <c r="AG159" s="29">
        <v>97.1</v>
      </c>
      <c r="AH159" s="54">
        <v>0</v>
      </c>
      <c r="AI159" s="38">
        <f t="shared" si="368"/>
        <v>101</v>
      </c>
      <c r="AJ159" s="39"/>
      <c r="AK159" s="53">
        <v>0</v>
      </c>
      <c r="AL159" s="29">
        <v>101</v>
      </c>
      <c r="AM159" s="54">
        <v>0</v>
      </c>
      <c r="AN159" s="38">
        <f t="shared" si="369"/>
        <v>101</v>
      </c>
      <c r="AO159" s="39"/>
      <c r="AP159" s="39">
        <v>0</v>
      </c>
      <c r="AQ159" s="29">
        <v>101</v>
      </c>
      <c r="AR159" s="39">
        <v>0</v>
      </c>
      <c r="AS159" s="38">
        <f t="shared" si="370"/>
        <v>101</v>
      </c>
      <c r="AT159" s="39"/>
      <c r="AU159" s="39">
        <v>0</v>
      </c>
      <c r="AV159" s="29">
        <v>101</v>
      </c>
      <c r="AW159" s="39">
        <v>0</v>
      </c>
      <c r="AX159" s="38">
        <f t="shared" si="371"/>
        <v>101</v>
      </c>
      <c r="AY159" s="39"/>
      <c r="AZ159" s="39">
        <v>0</v>
      </c>
      <c r="BA159" s="29">
        <v>101</v>
      </c>
      <c r="BB159" s="39">
        <v>0</v>
      </c>
      <c r="BC159" s="38">
        <f t="shared" si="372"/>
        <v>101</v>
      </c>
      <c r="BD159" s="39"/>
      <c r="BE159" s="39">
        <v>0</v>
      </c>
      <c r="BF159" s="29">
        <v>101</v>
      </c>
      <c r="BG159" s="39">
        <v>0</v>
      </c>
    </row>
    <row r="160" spans="1:59" ht="31.5" x14ac:dyDescent="0.25">
      <c r="A160" s="10" t="s">
        <v>384</v>
      </c>
      <c r="B160" s="95" t="s">
        <v>217</v>
      </c>
      <c r="C160" s="25" t="s">
        <v>21</v>
      </c>
      <c r="D160" s="17" t="s">
        <v>31</v>
      </c>
      <c r="E160" s="11">
        <f t="shared" si="358"/>
        <v>1726.4</v>
      </c>
      <c r="F160" s="11">
        <f t="shared" si="359"/>
        <v>0</v>
      </c>
      <c r="G160" s="11">
        <f t="shared" si="360"/>
        <v>0</v>
      </c>
      <c r="H160" s="11">
        <f t="shared" si="361"/>
        <v>1726.4</v>
      </c>
      <c r="I160" s="11">
        <f t="shared" si="362"/>
        <v>0</v>
      </c>
      <c r="J160" s="38">
        <f t="shared" si="363"/>
        <v>0</v>
      </c>
      <c r="K160" s="24"/>
      <c r="L160" s="24">
        <v>0</v>
      </c>
      <c r="M160" s="43">
        <v>0</v>
      </c>
      <c r="N160" s="24">
        <v>0</v>
      </c>
      <c r="O160" s="38">
        <f t="shared" si="364"/>
        <v>0</v>
      </c>
      <c r="P160" s="39"/>
      <c r="Q160" s="39">
        <v>0</v>
      </c>
      <c r="R160" s="42">
        <v>0</v>
      </c>
      <c r="S160" s="39">
        <v>0</v>
      </c>
      <c r="T160" s="38">
        <f t="shared" si="365"/>
        <v>0</v>
      </c>
      <c r="U160" s="39"/>
      <c r="V160" s="39">
        <v>0</v>
      </c>
      <c r="W160" s="39">
        <v>0</v>
      </c>
      <c r="X160" s="39">
        <v>0</v>
      </c>
      <c r="Y160" s="38">
        <f t="shared" si="366"/>
        <v>231.8</v>
      </c>
      <c r="Z160" s="39"/>
      <c r="AA160" s="53">
        <v>0</v>
      </c>
      <c r="AB160" s="93">
        <v>231.8</v>
      </c>
      <c r="AC160" s="54">
        <v>0</v>
      </c>
      <c r="AD160" s="38">
        <f t="shared" si="367"/>
        <v>241.1</v>
      </c>
      <c r="AE160" s="39"/>
      <c r="AF160" s="53">
        <v>0</v>
      </c>
      <c r="AG160" s="29">
        <v>241.1</v>
      </c>
      <c r="AH160" s="54">
        <v>0</v>
      </c>
      <c r="AI160" s="38">
        <f t="shared" si="368"/>
        <v>250.7</v>
      </c>
      <c r="AJ160" s="39"/>
      <c r="AK160" s="53">
        <v>0</v>
      </c>
      <c r="AL160" s="29">
        <v>250.7</v>
      </c>
      <c r="AM160" s="54">
        <v>0</v>
      </c>
      <c r="AN160" s="38">
        <f t="shared" si="369"/>
        <v>250.7</v>
      </c>
      <c r="AO160" s="39"/>
      <c r="AP160" s="39">
        <v>0</v>
      </c>
      <c r="AQ160" s="29">
        <v>250.7</v>
      </c>
      <c r="AR160" s="39">
        <v>0</v>
      </c>
      <c r="AS160" s="38">
        <f t="shared" si="370"/>
        <v>250.7</v>
      </c>
      <c r="AT160" s="39"/>
      <c r="AU160" s="39">
        <v>0</v>
      </c>
      <c r="AV160" s="29">
        <v>250.7</v>
      </c>
      <c r="AW160" s="39">
        <v>0</v>
      </c>
      <c r="AX160" s="38">
        <f t="shared" si="371"/>
        <v>250.7</v>
      </c>
      <c r="AY160" s="39"/>
      <c r="AZ160" s="39">
        <v>0</v>
      </c>
      <c r="BA160" s="29">
        <v>250.7</v>
      </c>
      <c r="BB160" s="39">
        <v>0</v>
      </c>
      <c r="BC160" s="38">
        <f t="shared" si="372"/>
        <v>250.7</v>
      </c>
      <c r="BD160" s="39"/>
      <c r="BE160" s="39">
        <v>0</v>
      </c>
      <c r="BF160" s="29">
        <v>250.7</v>
      </c>
      <c r="BG160" s="39">
        <v>0</v>
      </c>
    </row>
    <row r="161" spans="1:59" s="9" customFormat="1" ht="30.75" customHeight="1" x14ac:dyDescent="0.25">
      <c r="A161" s="61" t="s">
        <v>114</v>
      </c>
      <c r="B161" s="122" t="s">
        <v>134</v>
      </c>
      <c r="C161" s="122"/>
      <c r="D161" s="122"/>
      <c r="E161" s="8">
        <f>SUM(E162:E164)</f>
        <v>2233.4</v>
      </c>
      <c r="F161" s="8">
        <f t="shared" ref="F161:L161" si="373">SUM(F162:F164)</f>
        <v>0</v>
      </c>
      <c r="G161" s="8">
        <f t="shared" si="373"/>
        <v>0</v>
      </c>
      <c r="H161" s="8">
        <f t="shared" si="373"/>
        <v>2233.4</v>
      </c>
      <c r="I161" s="8">
        <f t="shared" si="373"/>
        <v>0</v>
      </c>
      <c r="J161" s="8">
        <f t="shared" si="373"/>
        <v>1459</v>
      </c>
      <c r="K161" s="8">
        <f t="shared" si="373"/>
        <v>0</v>
      </c>
      <c r="L161" s="8">
        <f t="shared" si="373"/>
        <v>0</v>
      </c>
      <c r="M161" s="8">
        <f>SUM(M162:M164)</f>
        <v>1459</v>
      </c>
      <c r="N161" s="8">
        <f t="shared" ref="N161:BG161" si="374">SUM(N162:N163)</f>
        <v>0</v>
      </c>
      <c r="O161" s="8">
        <f t="shared" si="374"/>
        <v>774.4</v>
      </c>
      <c r="P161" s="8">
        <f t="shared" si="374"/>
        <v>0</v>
      </c>
      <c r="Q161" s="8">
        <f t="shared" si="374"/>
        <v>0</v>
      </c>
      <c r="R161" s="8">
        <f t="shared" si="374"/>
        <v>774.4</v>
      </c>
      <c r="S161" s="8">
        <f t="shared" si="374"/>
        <v>0</v>
      </c>
      <c r="T161" s="8">
        <f t="shared" si="374"/>
        <v>0</v>
      </c>
      <c r="U161" s="8">
        <f t="shared" si="374"/>
        <v>0</v>
      </c>
      <c r="V161" s="8">
        <f t="shared" si="374"/>
        <v>0</v>
      </c>
      <c r="W161" s="8">
        <f t="shared" si="374"/>
        <v>0</v>
      </c>
      <c r="X161" s="8">
        <f t="shared" si="374"/>
        <v>0</v>
      </c>
      <c r="Y161" s="8">
        <f t="shared" si="374"/>
        <v>0</v>
      </c>
      <c r="Z161" s="8">
        <f t="shared" si="374"/>
        <v>0</v>
      </c>
      <c r="AA161" s="8">
        <f t="shared" si="374"/>
        <v>0</v>
      </c>
      <c r="AB161" s="8">
        <f t="shared" si="374"/>
        <v>0</v>
      </c>
      <c r="AC161" s="8">
        <f t="shared" si="374"/>
        <v>0</v>
      </c>
      <c r="AD161" s="8">
        <f t="shared" si="374"/>
        <v>0</v>
      </c>
      <c r="AE161" s="8">
        <f t="shared" si="374"/>
        <v>0</v>
      </c>
      <c r="AF161" s="8">
        <f t="shared" si="374"/>
        <v>0</v>
      </c>
      <c r="AG161" s="8">
        <f t="shared" si="374"/>
        <v>0</v>
      </c>
      <c r="AH161" s="8">
        <f t="shared" si="374"/>
        <v>0</v>
      </c>
      <c r="AI161" s="8">
        <f t="shared" si="374"/>
        <v>0</v>
      </c>
      <c r="AJ161" s="8">
        <f t="shared" si="374"/>
        <v>0</v>
      </c>
      <c r="AK161" s="8">
        <f t="shared" si="374"/>
        <v>0</v>
      </c>
      <c r="AL161" s="8">
        <f t="shared" si="374"/>
        <v>0</v>
      </c>
      <c r="AM161" s="8">
        <f t="shared" si="374"/>
        <v>0</v>
      </c>
      <c r="AN161" s="8">
        <f t="shared" si="374"/>
        <v>0</v>
      </c>
      <c r="AO161" s="8">
        <f t="shared" si="374"/>
        <v>0</v>
      </c>
      <c r="AP161" s="8">
        <f t="shared" si="374"/>
        <v>0</v>
      </c>
      <c r="AQ161" s="8">
        <f t="shared" si="374"/>
        <v>0</v>
      </c>
      <c r="AR161" s="8">
        <f t="shared" si="374"/>
        <v>0</v>
      </c>
      <c r="AS161" s="8">
        <f t="shared" si="374"/>
        <v>0</v>
      </c>
      <c r="AT161" s="8">
        <f t="shared" si="374"/>
        <v>0</v>
      </c>
      <c r="AU161" s="8">
        <f t="shared" si="374"/>
        <v>0</v>
      </c>
      <c r="AV161" s="8">
        <f t="shared" si="374"/>
        <v>0</v>
      </c>
      <c r="AW161" s="8">
        <f t="shared" si="374"/>
        <v>0</v>
      </c>
      <c r="AX161" s="8">
        <f t="shared" si="374"/>
        <v>0</v>
      </c>
      <c r="AY161" s="8">
        <f t="shared" si="374"/>
        <v>0</v>
      </c>
      <c r="AZ161" s="8">
        <f t="shared" si="374"/>
        <v>0</v>
      </c>
      <c r="BA161" s="8">
        <f t="shared" si="374"/>
        <v>0</v>
      </c>
      <c r="BB161" s="8">
        <f t="shared" si="374"/>
        <v>0</v>
      </c>
      <c r="BC161" s="8">
        <f t="shared" si="374"/>
        <v>0</v>
      </c>
      <c r="BD161" s="8">
        <f t="shared" si="374"/>
        <v>0</v>
      </c>
      <c r="BE161" s="8">
        <f t="shared" si="374"/>
        <v>0</v>
      </c>
      <c r="BF161" s="8">
        <f t="shared" si="374"/>
        <v>0</v>
      </c>
      <c r="BG161" s="8">
        <f t="shared" si="374"/>
        <v>0</v>
      </c>
    </row>
    <row r="162" spans="1:59" ht="63" x14ac:dyDescent="0.25">
      <c r="A162" s="10" t="s">
        <v>119</v>
      </c>
      <c r="B162" s="28" t="s">
        <v>235</v>
      </c>
      <c r="C162" s="17" t="s">
        <v>21</v>
      </c>
      <c r="D162" s="17" t="s">
        <v>31</v>
      </c>
      <c r="E162" s="11">
        <f t="shared" ref="E162:I163" si="375">J162+O162+T162+Y162+AD162+AI162+AN162+AS162+AX162+BC162</f>
        <v>1150.0999999999999</v>
      </c>
      <c r="F162" s="11">
        <f t="shared" si="375"/>
        <v>0</v>
      </c>
      <c r="G162" s="11">
        <f t="shared" si="375"/>
        <v>0</v>
      </c>
      <c r="H162" s="11">
        <f t="shared" si="375"/>
        <v>1150.0999999999999</v>
      </c>
      <c r="I162" s="11">
        <f t="shared" si="375"/>
        <v>0</v>
      </c>
      <c r="J162" s="12">
        <f>M162</f>
        <v>375.7</v>
      </c>
      <c r="K162" s="24">
        <v>0</v>
      </c>
      <c r="L162" s="24">
        <v>0</v>
      </c>
      <c r="M162" s="29">
        <f>1150-774.3</f>
        <v>375.7</v>
      </c>
      <c r="N162" s="24">
        <v>0</v>
      </c>
      <c r="O162" s="45">
        <f>R162</f>
        <v>774.4</v>
      </c>
      <c r="P162" s="24">
        <v>0</v>
      </c>
      <c r="Q162" s="24">
        <v>0</v>
      </c>
      <c r="R162" s="46">
        <v>774.4</v>
      </c>
      <c r="S162" s="24">
        <v>0</v>
      </c>
      <c r="T162" s="21">
        <f>W162</f>
        <v>0</v>
      </c>
      <c r="U162" s="24">
        <v>0</v>
      </c>
      <c r="V162" s="24">
        <v>0</v>
      </c>
      <c r="W162" s="30">
        <v>0</v>
      </c>
      <c r="X162" s="24">
        <v>0</v>
      </c>
      <c r="Y162" s="21">
        <f>AB162</f>
        <v>0</v>
      </c>
      <c r="Z162" s="24">
        <v>0</v>
      </c>
      <c r="AA162" s="24">
        <v>0</v>
      </c>
      <c r="AB162" s="30">
        <v>0</v>
      </c>
      <c r="AC162" s="24">
        <v>0</v>
      </c>
      <c r="AD162" s="21">
        <f>AG162</f>
        <v>0</v>
      </c>
      <c r="AE162" s="24">
        <v>0</v>
      </c>
      <c r="AF162" s="24">
        <v>0</v>
      </c>
      <c r="AG162" s="30">
        <v>0</v>
      </c>
      <c r="AH162" s="24">
        <v>0</v>
      </c>
      <c r="AI162" s="21">
        <f>AL162</f>
        <v>0</v>
      </c>
      <c r="AJ162" s="24">
        <v>0</v>
      </c>
      <c r="AK162" s="24">
        <v>0</v>
      </c>
      <c r="AL162" s="30">
        <v>0</v>
      </c>
      <c r="AM162" s="24">
        <v>0</v>
      </c>
      <c r="AN162" s="21">
        <f>AQ162</f>
        <v>0</v>
      </c>
      <c r="AO162" s="24">
        <v>0</v>
      </c>
      <c r="AP162" s="24">
        <v>0</v>
      </c>
      <c r="AQ162" s="30">
        <v>0</v>
      </c>
      <c r="AR162" s="24">
        <v>0</v>
      </c>
      <c r="AS162" s="21">
        <f>AV162</f>
        <v>0</v>
      </c>
      <c r="AT162" s="24">
        <v>0</v>
      </c>
      <c r="AU162" s="24">
        <v>0</v>
      </c>
      <c r="AV162" s="30">
        <v>0</v>
      </c>
      <c r="AW162" s="24">
        <v>0</v>
      </c>
      <c r="AX162" s="21">
        <f>BA162</f>
        <v>0</v>
      </c>
      <c r="AY162" s="24">
        <v>0</v>
      </c>
      <c r="AZ162" s="24">
        <v>0</v>
      </c>
      <c r="BA162" s="30">
        <v>0</v>
      </c>
      <c r="BB162" s="24">
        <v>0</v>
      </c>
      <c r="BC162" s="21">
        <f>BF162</f>
        <v>0</v>
      </c>
      <c r="BD162" s="24">
        <v>0</v>
      </c>
      <c r="BE162" s="24">
        <v>0</v>
      </c>
      <c r="BF162" s="30">
        <v>0</v>
      </c>
      <c r="BG162" s="24">
        <v>0</v>
      </c>
    </row>
    <row r="163" spans="1:59" ht="63" x14ac:dyDescent="0.25">
      <c r="A163" s="10" t="s">
        <v>121</v>
      </c>
      <c r="B163" s="28" t="s">
        <v>120</v>
      </c>
      <c r="C163" s="17" t="s">
        <v>21</v>
      </c>
      <c r="D163" s="17" t="s">
        <v>31</v>
      </c>
      <c r="E163" s="11">
        <f t="shared" si="375"/>
        <v>299.2</v>
      </c>
      <c r="F163" s="11">
        <f t="shared" si="375"/>
        <v>0</v>
      </c>
      <c r="G163" s="11">
        <f t="shared" si="375"/>
        <v>0</v>
      </c>
      <c r="H163" s="11">
        <f t="shared" si="375"/>
        <v>299.2</v>
      </c>
      <c r="I163" s="11">
        <f t="shared" si="375"/>
        <v>0</v>
      </c>
      <c r="J163" s="12">
        <f>M163</f>
        <v>299.2</v>
      </c>
      <c r="K163" s="24">
        <v>0</v>
      </c>
      <c r="L163" s="24">
        <v>0</v>
      </c>
      <c r="M163" s="29">
        <v>299.2</v>
      </c>
      <c r="N163" s="24">
        <v>0</v>
      </c>
      <c r="O163" s="21">
        <f>R163</f>
        <v>0</v>
      </c>
      <c r="P163" s="24">
        <v>0</v>
      </c>
      <c r="Q163" s="24">
        <v>0</v>
      </c>
      <c r="R163" s="30">
        <v>0</v>
      </c>
      <c r="S163" s="24">
        <v>0</v>
      </c>
      <c r="T163" s="21">
        <f>W163</f>
        <v>0</v>
      </c>
      <c r="U163" s="24">
        <v>0</v>
      </c>
      <c r="V163" s="24">
        <v>0</v>
      </c>
      <c r="W163" s="30">
        <v>0</v>
      </c>
      <c r="X163" s="24">
        <v>0</v>
      </c>
      <c r="Y163" s="21">
        <f>AB163</f>
        <v>0</v>
      </c>
      <c r="Z163" s="24">
        <v>0</v>
      </c>
      <c r="AA163" s="24">
        <v>0</v>
      </c>
      <c r="AB163" s="30">
        <v>0</v>
      </c>
      <c r="AC163" s="24">
        <v>0</v>
      </c>
      <c r="AD163" s="21">
        <f>AG163</f>
        <v>0</v>
      </c>
      <c r="AE163" s="24">
        <v>0</v>
      </c>
      <c r="AF163" s="24">
        <v>0</v>
      </c>
      <c r="AG163" s="30">
        <v>0</v>
      </c>
      <c r="AH163" s="24">
        <v>0</v>
      </c>
      <c r="AI163" s="21">
        <f>AL163</f>
        <v>0</v>
      </c>
      <c r="AJ163" s="24">
        <v>0</v>
      </c>
      <c r="AK163" s="24">
        <v>0</v>
      </c>
      <c r="AL163" s="30">
        <v>0</v>
      </c>
      <c r="AM163" s="24">
        <v>0</v>
      </c>
      <c r="AN163" s="21">
        <f>AQ163</f>
        <v>0</v>
      </c>
      <c r="AO163" s="24">
        <v>0</v>
      </c>
      <c r="AP163" s="24">
        <v>0</v>
      </c>
      <c r="AQ163" s="30">
        <v>0</v>
      </c>
      <c r="AR163" s="24">
        <v>0</v>
      </c>
      <c r="AS163" s="21">
        <f>AV163</f>
        <v>0</v>
      </c>
      <c r="AT163" s="24">
        <v>0</v>
      </c>
      <c r="AU163" s="24">
        <v>0</v>
      </c>
      <c r="AV163" s="30">
        <v>0</v>
      </c>
      <c r="AW163" s="24">
        <v>0</v>
      </c>
      <c r="AX163" s="21">
        <f>BA163</f>
        <v>0</v>
      </c>
      <c r="AY163" s="24">
        <v>0</v>
      </c>
      <c r="AZ163" s="24">
        <v>0</v>
      </c>
      <c r="BA163" s="30">
        <v>0</v>
      </c>
      <c r="BB163" s="24">
        <v>0</v>
      </c>
      <c r="BC163" s="21">
        <f>BF163</f>
        <v>0</v>
      </c>
      <c r="BD163" s="24">
        <v>0</v>
      </c>
      <c r="BE163" s="24">
        <v>0</v>
      </c>
      <c r="BF163" s="30">
        <v>0</v>
      </c>
      <c r="BG163" s="24">
        <v>0</v>
      </c>
    </row>
    <row r="164" spans="1:59" ht="78.75" x14ac:dyDescent="0.25">
      <c r="A164" s="10" t="s">
        <v>141</v>
      </c>
      <c r="B164" s="28" t="s">
        <v>140</v>
      </c>
      <c r="C164" s="17" t="s">
        <v>21</v>
      </c>
      <c r="D164" s="17" t="s">
        <v>31</v>
      </c>
      <c r="E164" s="11">
        <f>J164+O164+T164+Y164+AD164+AI164+AN164+AS164+AX164+BC164</f>
        <v>784.1</v>
      </c>
      <c r="F164" s="11">
        <f>K164+P164+U164+Z164+AE164+AJ164+AO164+AT164+AY164+BD164</f>
        <v>0</v>
      </c>
      <c r="G164" s="11">
        <f>L164+Q164+V164+AA164+AF164+AK164+AP164+AU164+AZ164+BE164</f>
        <v>0</v>
      </c>
      <c r="H164" s="11">
        <f>M164+R164+W164+AB164+AG164+AL164+AQ164+AV164+BA164+BF164</f>
        <v>784.1</v>
      </c>
      <c r="I164" s="11"/>
      <c r="J164" s="12">
        <f>M164</f>
        <v>784.1</v>
      </c>
      <c r="K164" s="24">
        <v>0</v>
      </c>
      <c r="L164" s="24">
        <v>0</v>
      </c>
      <c r="M164" s="29">
        <v>784.1</v>
      </c>
      <c r="N164" s="24"/>
      <c r="O164" s="21">
        <f>R164</f>
        <v>0</v>
      </c>
      <c r="P164" s="24">
        <v>0</v>
      </c>
      <c r="Q164" s="24">
        <v>0</v>
      </c>
      <c r="R164" s="30">
        <v>0</v>
      </c>
      <c r="S164" s="24">
        <v>0</v>
      </c>
      <c r="T164" s="21">
        <f>W164</f>
        <v>0</v>
      </c>
      <c r="U164" s="24">
        <v>0</v>
      </c>
      <c r="V164" s="24">
        <v>0</v>
      </c>
      <c r="W164" s="30">
        <v>0</v>
      </c>
      <c r="X164" s="24">
        <v>0</v>
      </c>
      <c r="Y164" s="21">
        <f>AB164</f>
        <v>0</v>
      </c>
      <c r="Z164" s="24">
        <v>0</v>
      </c>
      <c r="AA164" s="24">
        <v>0</v>
      </c>
      <c r="AB164" s="30">
        <v>0</v>
      </c>
      <c r="AC164" s="24">
        <v>0</v>
      </c>
      <c r="AD164" s="21">
        <f>AG164</f>
        <v>0</v>
      </c>
      <c r="AE164" s="24">
        <v>0</v>
      </c>
      <c r="AF164" s="24">
        <v>0</v>
      </c>
      <c r="AG164" s="30">
        <v>0</v>
      </c>
      <c r="AH164" s="24">
        <v>0</v>
      </c>
      <c r="AI164" s="21">
        <f>AL164</f>
        <v>0</v>
      </c>
      <c r="AJ164" s="24">
        <v>0</v>
      </c>
      <c r="AK164" s="24">
        <v>0</v>
      </c>
      <c r="AL164" s="30">
        <v>0</v>
      </c>
      <c r="AM164" s="24">
        <v>0</v>
      </c>
      <c r="AN164" s="21">
        <f>AQ164</f>
        <v>0</v>
      </c>
      <c r="AO164" s="24">
        <v>0</v>
      </c>
      <c r="AP164" s="24">
        <v>0</v>
      </c>
      <c r="AQ164" s="30">
        <v>0</v>
      </c>
      <c r="AR164" s="24">
        <v>0</v>
      </c>
      <c r="AS164" s="21">
        <f>AV164</f>
        <v>0</v>
      </c>
      <c r="AT164" s="24">
        <v>0</v>
      </c>
      <c r="AU164" s="24">
        <v>0</v>
      </c>
      <c r="AV164" s="30">
        <v>0</v>
      </c>
      <c r="AW164" s="24">
        <v>0</v>
      </c>
      <c r="AX164" s="21">
        <f>BA164</f>
        <v>0</v>
      </c>
      <c r="AY164" s="24">
        <v>0</v>
      </c>
      <c r="AZ164" s="24">
        <v>0</v>
      </c>
      <c r="BA164" s="30">
        <v>0</v>
      </c>
      <c r="BB164" s="24">
        <v>0</v>
      </c>
      <c r="BC164" s="21">
        <f>BF164</f>
        <v>0</v>
      </c>
      <c r="BD164" s="24">
        <v>0</v>
      </c>
      <c r="BE164" s="24">
        <v>0</v>
      </c>
      <c r="BF164" s="30">
        <v>0</v>
      </c>
      <c r="BG164" s="24">
        <v>0</v>
      </c>
    </row>
    <row r="165" spans="1:59" s="9" customFormat="1" ht="30.75" customHeight="1" x14ac:dyDescent="0.25">
      <c r="A165" s="61" t="s">
        <v>148</v>
      </c>
      <c r="B165" s="122" t="s">
        <v>188</v>
      </c>
      <c r="C165" s="122"/>
      <c r="D165" s="122"/>
      <c r="E165" s="8">
        <f>SUM(E166:E169)</f>
        <v>10872</v>
      </c>
      <c r="F165" s="8">
        <f t="shared" ref="F165:BG165" si="376">SUM(F166:F169)</f>
        <v>0</v>
      </c>
      <c r="G165" s="8">
        <f t="shared" si="376"/>
        <v>0</v>
      </c>
      <c r="H165" s="8">
        <f t="shared" si="376"/>
        <v>10872</v>
      </c>
      <c r="I165" s="8">
        <f t="shared" si="376"/>
        <v>0</v>
      </c>
      <c r="J165" s="8">
        <f t="shared" si="376"/>
        <v>590</v>
      </c>
      <c r="K165" s="8">
        <f t="shared" si="376"/>
        <v>0</v>
      </c>
      <c r="L165" s="8">
        <f t="shared" si="376"/>
        <v>0</v>
      </c>
      <c r="M165" s="8">
        <f t="shared" si="376"/>
        <v>590</v>
      </c>
      <c r="N165" s="8">
        <f t="shared" si="376"/>
        <v>0</v>
      </c>
      <c r="O165" s="8">
        <f t="shared" si="376"/>
        <v>595</v>
      </c>
      <c r="P165" s="8">
        <f t="shared" si="376"/>
        <v>0</v>
      </c>
      <c r="Q165" s="8">
        <f t="shared" si="376"/>
        <v>0</v>
      </c>
      <c r="R165" s="8">
        <f t="shared" si="376"/>
        <v>595</v>
      </c>
      <c r="S165" s="8">
        <f t="shared" si="376"/>
        <v>0</v>
      </c>
      <c r="T165" s="8">
        <f t="shared" si="376"/>
        <v>7487</v>
      </c>
      <c r="U165" s="8">
        <f t="shared" si="376"/>
        <v>0</v>
      </c>
      <c r="V165" s="8">
        <f t="shared" si="376"/>
        <v>0</v>
      </c>
      <c r="W165" s="8">
        <f t="shared" si="376"/>
        <v>7487</v>
      </c>
      <c r="X165" s="8">
        <f t="shared" si="376"/>
        <v>0</v>
      </c>
      <c r="Y165" s="8">
        <f t="shared" si="376"/>
        <v>2200</v>
      </c>
      <c r="Z165" s="8">
        <f t="shared" si="376"/>
        <v>0</v>
      </c>
      <c r="AA165" s="8">
        <f t="shared" si="376"/>
        <v>0</v>
      </c>
      <c r="AB165" s="8">
        <f t="shared" si="376"/>
        <v>2200</v>
      </c>
      <c r="AC165" s="8">
        <f t="shared" si="376"/>
        <v>0</v>
      </c>
      <c r="AD165" s="8">
        <f t="shared" si="376"/>
        <v>0</v>
      </c>
      <c r="AE165" s="8">
        <f t="shared" si="376"/>
        <v>0</v>
      </c>
      <c r="AF165" s="8">
        <f t="shared" si="376"/>
        <v>0</v>
      </c>
      <c r="AG165" s="8">
        <f t="shared" si="376"/>
        <v>0</v>
      </c>
      <c r="AH165" s="8">
        <f t="shared" si="376"/>
        <v>0</v>
      </c>
      <c r="AI165" s="8">
        <f t="shared" si="376"/>
        <v>0</v>
      </c>
      <c r="AJ165" s="8">
        <f t="shared" si="376"/>
        <v>0</v>
      </c>
      <c r="AK165" s="8">
        <f t="shared" si="376"/>
        <v>0</v>
      </c>
      <c r="AL165" s="8">
        <f t="shared" si="376"/>
        <v>0</v>
      </c>
      <c r="AM165" s="8">
        <f t="shared" si="376"/>
        <v>0</v>
      </c>
      <c r="AN165" s="8">
        <f t="shared" si="376"/>
        <v>0</v>
      </c>
      <c r="AO165" s="8">
        <f t="shared" si="376"/>
        <v>0</v>
      </c>
      <c r="AP165" s="8">
        <f t="shared" si="376"/>
        <v>0</v>
      </c>
      <c r="AQ165" s="8">
        <f t="shared" si="376"/>
        <v>0</v>
      </c>
      <c r="AR165" s="8">
        <f t="shared" si="376"/>
        <v>0</v>
      </c>
      <c r="AS165" s="8">
        <f t="shared" si="376"/>
        <v>0</v>
      </c>
      <c r="AT165" s="8">
        <f t="shared" si="376"/>
        <v>0</v>
      </c>
      <c r="AU165" s="8">
        <f t="shared" si="376"/>
        <v>0</v>
      </c>
      <c r="AV165" s="8">
        <f t="shared" si="376"/>
        <v>0</v>
      </c>
      <c r="AW165" s="8">
        <f t="shared" si="376"/>
        <v>0</v>
      </c>
      <c r="AX165" s="8">
        <f t="shared" si="376"/>
        <v>0</v>
      </c>
      <c r="AY165" s="8">
        <f t="shared" si="376"/>
        <v>0</v>
      </c>
      <c r="AZ165" s="8">
        <f t="shared" si="376"/>
        <v>0</v>
      </c>
      <c r="BA165" s="8">
        <f t="shared" si="376"/>
        <v>0</v>
      </c>
      <c r="BB165" s="8">
        <f t="shared" si="376"/>
        <v>0</v>
      </c>
      <c r="BC165" s="8">
        <f t="shared" si="376"/>
        <v>0</v>
      </c>
      <c r="BD165" s="8">
        <f t="shared" si="376"/>
        <v>0</v>
      </c>
      <c r="BE165" s="8">
        <f t="shared" si="376"/>
        <v>0</v>
      </c>
      <c r="BF165" s="8">
        <f t="shared" si="376"/>
        <v>0</v>
      </c>
      <c r="BG165" s="8">
        <f t="shared" si="376"/>
        <v>0</v>
      </c>
    </row>
    <row r="166" spans="1:59" ht="47.25" x14ac:dyDescent="0.25">
      <c r="A166" s="10" t="s">
        <v>149</v>
      </c>
      <c r="B166" s="28" t="s">
        <v>175</v>
      </c>
      <c r="C166" s="17" t="s">
        <v>21</v>
      </c>
      <c r="D166" s="17" t="s">
        <v>31</v>
      </c>
      <c r="E166" s="11">
        <f t="shared" ref="E166:I169" si="377">J166+O166+T166+Y166+AD166+AI166+AN166+AS166+AX166+BC166</f>
        <v>590</v>
      </c>
      <c r="F166" s="11">
        <f t="shared" si="377"/>
        <v>0</v>
      </c>
      <c r="G166" s="11">
        <f t="shared" si="377"/>
        <v>0</v>
      </c>
      <c r="H166" s="11">
        <f t="shared" si="377"/>
        <v>590</v>
      </c>
      <c r="I166" s="11">
        <f t="shared" si="377"/>
        <v>0</v>
      </c>
      <c r="J166" s="12">
        <f>M166</f>
        <v>590</v>
      </c>
      <c r="K166" s="24">
        <v>0</v>
      </c>
      <c r="L166" s="24">
        <v>0</v>
      </c>
      <c r="M166" s="29">
        <f>4208.2-3618.2</f>
        <v>590</v>
      </c>
      <c r="N166" s="24">
        <v>0</v>
      </c>
      <c r="O166" s="45">
        <f>R166</f>
        <v>0</v>
      </c>
      <c r="P166" s="24">
        <v>0</v>
      </c>
      <c r="Q166" s="24">
        <v>0</v>
      </c>
      <c r="R166" s="46">
        <v>0</v>
      </c>
      <c r="S166" s="24">
        <v>0</v>
      </c>
      <c r="T166" s="21">
        <f>W166</f>
        <v>0</v>
      </c>
      <c r="U166" s="24">
        <v>0</v>
      </c>
      <c r="V166" s="24">
        <v>0</v>
      </c>
      <c r="W166" s="30">
        <v>0</v>
      </c>
      <c r="X166" s="24">
        <v>0</v>
      </c>
      <c r="Y166" s="21">
        <f>AB166</f>
        <v>0</v>
      </c>
      <c r="Z166" s="24">
        <v>0</v>
      </c>
      <c r="AA166" s="24">
        <v>0</v>
      </c>
      <c r="AB166" s="30">
        <v>0</v>
      </c>
      <c r="AC166" s="24">
        <v>0</v>
      </c>
      <c r="AD166" s="21">
        <f>AG166</f>
        <v>0</v>
      </c>
      <c r="AE166" s="24">
        <v>0</v>
      </c>
      <c r="AF166" s="24">
        <v>0</v>
      </c>
      <c r="AG166" s="30">
        <v>0</v>
      </c>
      <c r="AH166" s="24">
        <v>0</v>
      </c>
      <c r="AI166" s="21">
        <f>AL166</f>
        <v>0</v>
      </c>
      <c r="AJ166" s="24">
        <v>0</v>
      </c>
      <c r="AK166" s="24">
        <v>0</v>
      </c>
      <c r="AL166" s="30">
        <v>0</v>
      </c>
      <c r="AM166" s="24">
        <v>0</v>
      </c>
      <c r="AN166" s="21">
        <f>AQ166</f>
        <v>0</v>
      </c>
      <c r="AO166" s="24">
        <v>0</v>
      </c>
      <c r="AP166" s="24">
        <v>0</v>
      </c>
      <c r="AQ166" s="30">
        <v>0</v>
      </c>
      <c r="AR166" s="24">
        <v>0</v>
      </c>
      <c r="AS166" s="21">
        <f>AV166</f>
        <v>0</v>
      </c>
      <c r="AT166" s="24">
        <v>0</v>
      </c>
      <c r="AU166" s="24">
        <v>0</v>
      </c>
      <c r="AV166" s="30">
        <v>0</v>
      </c>
      <c r="AW166" s="24">
        <v>0</v>
      </c>
      <c r="AX166" s="21">
        <f>BA166</f>
        <v>0</v>
      </c>
      <c r="AY166" s="24">
        <v>0</v>
      </c>
      <c r="AZ166" s="24">
        <v>0</v>
      </c>
      <c r="BA166" s="30">
        <v>0</v>
      </c>
      <c r="BB166" s="24">
        <v>0</v>
      </c>
      <c r="BC166" s="21">
        <f>BF166</f>
        <v>0</v>
      </c>
      <c r="BD166" s="24">
        <v>0</v>
      </c>
      <c r="BE166" s="24">
        <v>0</v>
      </c>
      <c r="BF166" s="30">
        <v>0</v>
      </c>
      <c r="BG166" s="24">
        <v>0</v>
      </c>
    </row>
    <row r="167" spans="1:59" ht="47.25" x14ac:dyDescent="0.25">
      <c r="A167" s="10" t="s">
        <v>185</v>
      </c>
      <c r="B167" s="28" t="s">
        <v>225</v>
      </c>
      <c r="C167" s="17" t="s">
        <v>21</v>
      </c>
      <c r="D167" s="17" t="s">
        <v>31</v>
      </c>
      <c r="E167" s="11">
        <f t="shared" si="377"/>
        <v>7487</v>
      </c>
      <c r="F167" s="11">
        <f t="shared" si="377"/>
        <v>0</v>
      </c>
      <c r="G167" s="11">
        <f t="shared" si="377"/>
        <v>0</v>
      </c>
      <c r="H167" s="11">
        <f t="shared" si="377"/>
        <v>7487</v>
      </c>
      <c r="I167" s="11">
        <f t="shared" si="377"/>
        <v>0</v>
      </c>
      <c r="J167" s="38">
        <f>M167</f>
        <v>0</v>
      </c>
      <c r="K167" s="24">
        <v>0</v>
      </c>
      <c r="L167" s="24">
        <v>0</v>
      </c>
      <c r="M167" s="43">
        <v>0</v>
      </c>
      <c r="N167" s="24">
        <v>0</v>
      </c>
      <c r="O167" s="45">
        <f>R167</f>
        <v>0</v>
      </c>
      <c r="P167" s="24">
        <v>0</v>
      </c>
      <c r="Q167" s="24">
        <v>0</v>
      </c>
      <c r="R167" s="46">
        <f>5361.7-5361.7</f>
        <v>0</v>
      </c>
      <c r="S167" s="24">
        <v>0</v>
      </c>
      <c r="T167" s="45">
        <f>W167</f>
        <v>7487</v>
      </c>
      <c r="U167" s="24">
        <v>0</v>
      </c>
      <c r="V167" s="24">
        <v>0</v>
      </c>
      <c r="W167" s="46">
        <v>7487</v>
      </c>
      <c r="X167" s="24">
        <v>0</v>
      </c>
      <c r="Y167" s="21">
        <f>AB167</f>
        <v>0</v>
      </c>
      <c r="Z167" s="24">
        <v>0</v>
      </c>
      <c r="AA167" s="24">
        <v>0</v>
      </c>
      <c r="AB167" s="30">
        <v>0</v>
      </c>
      <c r="AC167" s="24">
        <v>0</v>
      </c>
      <c r="AD167" s="21">
        <f>AG167</f>
        <v>0</v>
      </c>
      <c r="AE167" s="24">
        <v>0</v>
      </c>
      <c r="AF167" s="24">
        <v>0</v>
      </c>
      <c r="AG167" s="30">
        <v>0</v>
      </c>
      <c r="AH167" s="24">
        <v>0</v>
      </c>
      <c r="AI167" s="21">
        <f>AL167</f>
        <v>0</v>
      </c>
      <c r="AJ167" s="24">
        <v>0</v>
      </c>
      <c r="AK167" s="24">
        <v>0</v>
      </c>
      <c r="AL167" s="30">
        <v>0</v>
      </c>
      <c r="AM167" s="24">
        <v>0</v>
      </c>
      <c r="AN167" s="21">
        <f>AQ167</f>
        <v>0</v>
      </c>
      <c r="AO167" s="24">
        <v>0</v>
      </c>
      <c r="AP167" s="24">
        <v>0</v>
      </c>
      <c r="AQ167" s="30">
        <v>0</v>
      </c>
      <c r="AR167" s="24">
        <v>0</v>
      </c>
      <c r="AS167" s="21">
        <f>AV167</f>
        <v>0</v>
      </c>
      <c r="AT167" s="24">
        <v>0</v>
      </c>
      <c r="AU167" s="24">
        <v>0</v>
      </c>
      <c r="AV167" s="30">
        <v>0</v>
      </c>
      <c r="AW167" s="24">
        <v>0</v>
      </c>
      <c r="AX167" s="21">
        <f>BA167</f>
        <v>0</v>
      </c>
      <c r="AY167" s="24">
        <v>0</v>
      </c>
      <c r="AZ167" s="24">
        <v>0</v>
      </c>
      <c r="BA167" s="30">
        <v>0</v>
      </c>
      <c r="BB167" s="24">
        <v>0</v>
      </c>
      <c r="BC167" s="21">
        <f>BF167</f>
        <v>0</v>
      </c>
      <c r="BD167" s="24">
        <v>0</v>
      </c>
      <c r="BE167" s="24">
        <v>0</v>
      </c>
      <c r="BF167" s="30">
        <v>0</v>
      </c>
      <c r="BG167" s="24">
        <v>0</v>
      </c>
    </row>
    <row r="168" spans="1:59" ht="78.75" x14ac:dyDescent="0.25">
      <c r="A168" s="10" t="s">
        <v>224</v>
      </c>
      <c r="B168" s="28" t="s">
        <v>223</v>
      </c>
      <c r="C168" s="17" t="s">
        <v>21</v>
      </c>
      <c r="D168" s="17" t="s">
        <v>31</v>
      </c>
      <c r="E168" s="11">
        <f t="shared" si="377"/>
        <v>2200</v>
      </c>
      <c r="F168" s="11">
        <f t="shared" si="377"/>
        <v>0</v>
      </c>
      <c r="G168" s="11">
        <f t="shared" si="377"/>
        <v>0</v>
      </c>
      <c r="H168" s="11">
        <f t="shared" si="377"/>
        <v>2200</v>
      </c>
      <c r="I168" s="11">
        <f t="shared" si="377"/>
        <v>0</v>
      </c>
      <c r="J168" s="38">
        <f>M168</f>
        <v>0</v>
      </c>
      <c r="K168" s="24">
        <v>0</v>
      </c>
      <c r="L168" s="24">
        <v>0</v>
      </c>
      <c r="M168" s="43">
        <f>3400-3400</f>
        <v>0</v>
      </c>
      <c r="N168" s="24">
        <v>0</v>
      </c>
      <c r="O168" s="45">
        <f>R168</f>
        <v>0</v>
      </c>
      <c r="P168" s="24">
        <v>0</v>
      </c>
      <c r="Q168" s="24">
        <v>0</v>
      </c>
      <c r="R168" s="46">
        <f>3400-1200-2200</f>
        <v>0</v>
      </c>
      <c r="S168" s="24">
        <v>0</v>
      </c>
      <c r="T168" s="45">
        <f>W168</f>
        <v>0</v>
      </c>
      <c r="U168" s="24">
        <v>0</v>
      </c>
      <c r="V168" s="24">
        <v>0</v>
      </c>
      <c r="W168" s="46">
        <f>2200-2200</f>
        <v>0</v>
      </c>
      <c r="X168" s="24">
        <v>0</v>
      </c>
      <c r="Y168" s="45">
        <f>AB168</f>
        <v>2200</v>
      </c>
      <c r="Z168" s="24">
        <v>0</v>
      </c>
      <c r="AA168" s="24">
        <v>0</v>
      </c>
      <c r="AB168" s="46">
        <v>2200</v>
      </c>
      <c r="AC168" s="24">
        <v>0</v>
      </c>
      <c r="AD168" s="21">
        <f>AG168</f>
        <v>0</v>
      </c>
      <c r="AE168" s="24">
        <v>0</v>
      </c>
      <c r="AF168" s="24">
        <v>0</v>
      </c>
      <c r="AG168" s="30">
        <v>0</v>
      </c>
      <c r="AH168" s="24">
        <v>0</v>
      </c>
      <c r="AI168" s="21">
        <f>AL168</f>
        <v>0</v>
      </c>
      <c r="AJ168" s="24">
        <v>0</v>
      </c>
      <c r="AK168" s="24">
        <v>0</v>
      </c>
      <c r="AL168" s="30">
        <v>0</v>
      </c>
      <c r="AM168" s="24">
        <v>0</v>
      </c>
      <c r="AN168" s="21">
        <f>AQ168</f>
        <v>0</v>
      </c>
      <c r="AO168" s="24">
        <v>0</v>
      </c>
      <c r="AP168" s="24">
        <v>0</v>
      </c>
      <c r="AQ168" s="30">
        <v>0</v>
      </c>
      <c r="AR168" s="24">
        <v>0</v>
      </c>
      <c r="AS168" s="21">
        <f>AV168</f>
        <v>0</v>
      </c>
      <c r="AT168" s="24">
        <v>0</v>
      </c>
      <c r="AU168" s="24">
        <v>0</v>
      </c>
      <c r="AV168" s="30">
        <v>0</v>
      </c>
      <c r="AW168" s="24">
        <v>0</v>
      </c>
      <c r="AX168" s="21">
        <f>BA168</f>
        <v>0</v>
      </c>
      <c r="AY168" s="24">
        <v>0</v>
      </c>
      <c r="AZ168" s="24">
        <v>0</v>
      </c>
      <c r="BA168" s="30">
        <v>0</v>
      </c>
      <c r="BB168" s="24">
        <v>0</v>
      </c>
      <c r="BC168" s="21">
        <f>BF168</f>
        <v>0</v>
      </c>
      <c r="BD168" s="24">
        <v>0</v>
      </c>
      <c r="BE168" s="24">
        <v>0</v>
      </c>
      <c r="BF168" s="30">
        <v>0</v>
      </c>
      <c r="BG168" s="24">
        <v>0</v>
      </c>
    </row>
    <row r="169" spans="1:59" ht="47.25" x14ac:dyDescent="0.25">
      <c r="A169" s="10" t="s">
        <v>259</v>
      </c>
      <c r="B169" s="28" t="s">
        <v>260</v>
      </c>
      <c r="C169" s="17" t="s">
        <v>21</v>
      </c>
      <c r="D169" s="17" t="s">
        <v>31</v>
      </c>
      <c r="E169" s="11">
        <f t="shared" si="377"/>
        <v>595</v>
      </c>
      <c r="F169" s="11">
        <f t="shared" si="377"/>
        <v>0</v>
      </c>
      <c r="G169" s="11">
        <f t="shared" si="377"/>
        <v>0</v>
      </c>
      <c r="H169" s="11">
        <f t="shared" si="377"/>
        <v>595</v>
      </c>
      <c r="I169" s="11">
        <f t="shared" si="377"/>
        <v>0</v>
      </c>
      <c r="J169" s="38">
        <f>M169</f>
        <v>0</v>
      </c>
      <c r="K169" s="24">
        <v>0</v>
      </c>
      <c r="L169" s="24">
        <v>0</v>
      </c>
      <c r="M169" s="43">
        <f>3400-3400</f>
        <v>0</v>
      </c>
      <c r="N169" s="24">
        <v>0</v>
      </c>
      <c r="O169" s="45">
        <f>R169</f>
        <v>595</v>
      </c>
      <c r="P169" s="24">
        <v>0</v>
      </c>
      <c r="Q169" s="24">
        <v>0</v>
      </c>
      <c r="R169" s="46">
        <v>595</v>
      </c>
      <c r="S169" s="24">
        <v>0</v>
      </c>
      <c r="T169" s="21">
        <f>W169</f>
        <v>0</v>
      </c>
      <c r="U169" s="24">
        <v>0</v>
      </c>
      <c r="V169" s="24">
        <v>0</v>
      </c>
      <c r="W169" s="30">
        <v>0</v>
      </c>
      <c r="X169" s="24">
        <v>0</v>
      </c>
      <c r="Y169" s="21">
        <f>AB169</f>
        <v>0</v>
      </c>
      <c r="Z169" s="24">
        <v>0</v>
      </c>
      <c r="AA169" s="24">
        <v>0</v>
      </c>
      <c r="AB169" s="30">
        <v>0</v>
      </c>
      <c r="AC169" s="24">
        <v>0</v>
      </c>
      <c r="AD169" s="21">
        <f>AG169</f>
        <v>0</v>
      </c>
      <c r="AE169" s="24">
        <v>0</v>
      </c>
      <c r="AF169" s="24">
        <v>0</v>
      </c>
      <c r="AG169" s="30">
        <v>0</v>
      </c>
      <c r="AH169" s="24">
        <v>0</v>
      </c>
      <c r="AI169" s="21">
        <f>AL169</f>
        <v>0</v>
      </c>
      <c r="AJ169" s="24">
        <v>0</v>
      </c>
      <c r="AK169" s="24">
        <v>0</v>
      </c>
      <c r="AL169" s="30">
        <v>0</v>
      </c>
      <c r="AM169" s="24">
        <v>0</v>
      </c>
      <c r="AN169" s="21">
        <f>AQ169</f>
        <v>0</v>
      </c>
      <c r="AO169" s="24">
        <v>0</v>
      </c>
      <c r="AP169" s="24">
        <v>0</v>
      </c>
      <c r="AQ169" s="30">
        <v>0</v>
      </c>
      <c r="AR169" s="24">
        <v>0</v>
      </c>
      <c r="AS169" s="21">
        <f>AV169</f>
        <v>0</v>
      </c>
      <c r="AT169" s="24">
        <v>0</v>
      </c>
      <c r="AU169" s="24">
        <v>0</v>
      </c>
      <c r="AV169" s="30">
        <v>0</v>
      </c>
      <c r="AW169" s="24">
        <v>0</v>
      </c>
      <c r="AX169" s="21">
        <f>BA169</f>
        <v>0</v>
      </c>
      <c r="AY169" s="24">
        <v>0</v>
      </c>
      <c r="AZ169" s="24">
        <v>0</v>
      </c>
      <c r="BA169" s="30">
        <v>0</v>
      </c>
      <c r="BB169" s="24">
        <v>0</v>
      </c>
      <c r="BC169" s="21">
        <f>BF169</f>
        <v>0</v>
      </c>
      <c r="BD169" s="24">
        <v>0</v>
      </c>
      <c r="BE169" s="24">
        <v>0</v>
      </c>
      <c r="BF169" s="30">
        <v>0</v>
      </c>
      <c r="BG169" s="24">
        <v>0</v>
      </c>
    </row>
    <row r="170" spans="1:59" s="9" customFormat="1" ht="30.75" customHeight="1" x14ac:dyDescent="0.25">
      <c r="A170" s="61" t="s">
        <v>154</v>
      </c>
      <c r="B170" s="122" t="s">
        <v>160</v>
      </c>
      <c r="C170" s="122"/>
      <c r="D170" s="122"/>
      <c r="E170" s="8">
        <f>SUM(E171:E173)</f>
        <v>4910</v>
      </c>
      <c r="F170" s="8">
        <f t="shared" ref="F170:BG170" si="378">SUM(F171:F173)</f>
        <v>0</v>
      </c>
      <c r="G170" s="8">
        <f t="shared" si="378"/>
        <v>0</v>
      </c>
      <c r="H170" s="8">
        <f t="shared" si="378"/>
        <v>4910</v>
      </c>
      <c r="I170" s="8">
        <f t="shared" si="378"/>
        <v>0</v>
      </c>
      <c r="J170" s="8">
        <f t="shared" si="378"/>
        <v>0</v>
      </c>
      <c r="K170" s="8">
        <f t="shared" si="378"/>
        <v>0</v>
      </c>
      <c r="L170" s="8">
        <f t="shared" si="378"/>
        <v>0</v>
      </c>
      <c r="M170" s="8">
        <f t="shared" si="378"/>
        <v>0</v>
      </c>
      <c r="N170" s="8">
        <f t="shared" si="378"/>
        <v>0</v>
      </c>
      <c r="O170" s="8">
        <f t="shared" si="378"/>
        <v>3610</v>
      </c>
      <c r="P170" s="8">
        <f t="shared" si="378"/>
        <v>0</v>
      </c>
      <c r="Q170" s="8">
        <f t="shared" si="378"/>
        <v>0</v>
      </c>
      <c r="R170" s="8">
        <f t="shared" si="378"/>
        <v>3610</v>
      </c>
      <c r="S170" s="8">
        <f t="shared" si="378"/>
        <v>0</v>
      </c>
      <c r="T170" s="8">
        <f t="shared" si="378"/>
        <v>0</v>
      </c>
      <c r="U170" s="8">
        <f t="shared" si="378"/>
        <v>0</v>
      </c>
      <c r="V170" s="8">
        <f t="shared" si="378"/>
        <v>0</v>
      </c>
      <c r="W170" s="8">
        <f t="shared" si="378"/>
        <v>0</v>
      </c>
      <c r="X170" s="8">
        <f t="shared" si="378"/>
        <v>0</v>
      </c>
      <c r="Y170" s="8">
        <f t="shared" si="378"/>
        <v>1300</v>
      </c>
      <c r="Z170" s="8">
        <f t="shared" si="378"/>
        <v>0</v>
      </c>
      <c r="AA170" s="8">
        <f t="shared" si="378"/>
        <v>0</v>
      </c>
      <c r="AB170" s="8">
        <f t="shared" si="378"/>
        <v>1300</v>
      </c>
      <c r="AC170" s="8">
        <f t="shared" si="378"/>
        <v>0</v>
      </c>
      <c r="AD170" s="8">
        <f t="shared" si="378"/>
        <v>0</v>
      </c>
      <c r="AE170" s="8">
        <f t="shared" si="378"/>
        <v>0</v>
      </c>
      <c r="AF170" s="8">
        <f t="shared" si="378"/>
        <v>0</v>
      </c>
      <c r="AG170" s="8">
        <f t="shared" si="378"/>
        <v>0</v>
      </c>
      <c r="AH170" s="8">
        <f t="shared" si="378"/>
        <v>0</v>
      </c>
      <c r="AI170" s="8">
        <f t="shared" si="378"/>
        <v>0</v>
      </c>
      <c r="AJ170" s="8">
        <f t="shared" si="378"/>
        <v>0</v>
      </c>
      <c r="AK170" s="8">
        <f t="shared" si="378"/>
        <v>0</v>
      </c>
      <c r="AL170" s="8">
        <f t="shared" si="378"/>
        <v>0</v>
      </c>
      <c r="AM170" s="8">
        <f t="shared" si="378"/>
        <v>0</v>
      </c>
      <c r="AN170" s="8">
        <f t="shared" si="378"/>
        <v>0</v>
      </c>
      <c r="AO170" s="8">
        <f t="shared" si="378"/>
        <v>0</v>
      </c>
      <c r="AP170" s="8">
        <f t="shared" si="378"/>
        <v>0</v>
      </c>
      <c r="AQ170" s="8">
        <f t="shared" si="378"/>
        <v>0</v>
      </c>
      <c r="AR170" s="8">
        <f t="shared" si="378"/>
        <v>0</v>
      </c>
      <c r="AS170" s="8">
        <f t="shared" si="378"/>
        <v>0</v>
      </c>
      <c r="AT170" s="8">
        <f t="shared" si="378"/>
        <v>0</v>
      </c>
      <c r="AU170" s="8">
        <f t="shared" si="378"/>
        <v>0</v>
      </c>
      <c r="AV170" s="8">
        <f t="shared" si="378"/>
        <v>0</v>
      </c>
      <c r="AW170" s="8">
        <f t="shared" si="378"/>
        <v>0</v>
      </c>
      <c r="AX170" s="8">
        <f t="shared" si="378"/>
        <v>0</v>
      </c>
      <c r="AY170" s="8">
        <f t="shared" si="378"/>
        <v>0</v>
      </c>
      <c r="AZ170" s="8">
        <f t="shared" si="378"/>
        <v>0</v>
      </c>
      <c r="BA170" s="8">
        <f t="shared" si="378"/>
        <v>0</v>
      </c>
      <c r="BB170" s="8">
        <f t="shared" si="378"/>
        <v>0</v>
      </c>
      <c r="BC170" s="8">
        <f t="shared" si="378"/>
        <v>0</v>
      </c>
      <c r="BD170" s="8">
        <f t="shared" si="378"/>
        <v>0</v>
      </c>
      <c r="BE170" s="8">
        <f t="shared" si="378"/>
        <v>0</v>
      </c>
      <c r="BF170" s="8">
        <f t="shared" si="378"/>
        <v>0</v>
      </c>
      <c r="BG170" s="8">
        <f t="shared" si="378"/>
        <v>0</v>
      </c>
    </row>
    <row r="171" spans="1:59" ht="94.5" x14ac:dyDescent="0.25">
      <c r="A171" s="10" t="s">
        <v>155</v>
      </c>
      <c r="B171" s="28" t="s">
        <v>293</v>
      </c>
      <c r="C171" s="17" t="s">
        <v>21</v>
      </c>
      <c r="D171" s="17" t="s">
        <v>125</v>
      </c>
      <c r="E171" s="11">
        <f t="shared" ref="E171:I173" si="379">J171+O171+T171+Y171+AD171+AI171+AN171+AS171+AX171+BC171</f>
        <v>1300</v>
      </c>
      <c r="F171" s="11">
        <f t="shared" si="379"/>
        <v>0</v>
      </c>
      <c r="G171" s="11">
        <f t="shared" si="379"/>
        <v>0</v>
      </c>
      <c r="H171" s="11">
        <f t="shared" si="379"/>
        <v>1300</v>
      </c>
      <c r="I171" s="11">
        <f t="shared" si="379"/>
        <v>0</v>
      </c>
      <c r="J171" s="38">
        <f>M171</f>
        <v>0</v>
      </c>
      <c r="K171" s="24">
        <v>0</v>
      </c>
      <c r="L171" s="24">
        <v>0</v>
      </c>
      <c r="M171" s="43">
        <f>4000-4000</f>
        <v>0</v>
      </c>
      <c r="N171" s="24">
        <v>0</v>
      </c>
      <c r="O171" s="45">
        <f>R171</f>
        <v>0</v>
      </c>
      <c r="P171" s="24">
        <v>0</v>
      </c>
      <c r="Q171" s="24">
        <v>0</v>
      </c>
      <c r="R171" s="46">
        <v>0</v>
      </c>
      <c r="S171" s="24">
        <v>0</v>
      </c>
      <c r="T171" s="45">
        <f>W171</f>
        <v>0</v>
      </c>
      <c r="U171" s="24">
        <v>0</v>
      </c>
      <c r="V171" s="24">
        <v>0</v>
      </c>
      <c r="W171" s="46">
        <v>0</v>
      </c>
      <c r="X171" s="24">
        <v>0</v>
      </c>
      <c r="Y171" s="45">
        <f>AB171</f>
        <v>1300</v>
      </c>
      <c r="Z171" s="24">
        <v>0</v>
      </c>
      <c r="AA171" s="24">
        <v>0</v>
      </c>
      <c r="AB171" s="46">
        <v>1300</v>
      </c>
      <c r="AC171" s="24">
        <v>0</v>
      </c>
      <c r="AD171" s="21">
        <f>AG171</f>
        <v>0</v>
      </c>
      <c r="AE171" s="24">
        <v>0</v>
      </c>
      <c r="AF171" s="24">
        <v>0</v>
      </c>
      <c r="AG171" s="30">
        <v>0</v>
      </c>
      <c r="AH171" s="24">
        <v>0</v>
      </c>
      <c r="AI171" s="21">
        <f>AL171</f>
        <v>0</v>
      </c>
      <c r="AJ171" s="24">
        <v>0</v>
      </c>
      <c r="AK171" s="24">
        <v>0</v>
      </c>
      <c r="AL171" s="30">
        <v>0</v>
      </c>
      <c r="AM171" s="24">
        <v>0</v>
      </c>
      <c r="AN171" s="21">
        <f>AQ171</f>
        <v>0</v>
      </c>
      <c r="AO171" s="24">
        <v>0</v>
      </c>
      <c r="AP171" s="24">
        <v>0</v>
      </c>
      <c r="AQ171" s="30">
        <v>0</v>
      </c>
      <c r="AR171" s="24">
        <v>0</v>
      </c>
      <c r="AS171" s="21">
        <f>AV171</f>
        <v>0</v>
      </c>
      <c r="AT171" s="24">
        <v>0</v>
      </c>
      <c r="AU171" s="24">
        <v>0</v>
      </c>
      <c r="AV171" s="30">
        <v>0</v>
      </c>
      <c r="AW171" s="24">
        <v>0</v>
      </c>
      <c r="AX171" s="21">
        <f>BA171</f>
        <v>0</v>
      </c>
      <c r="AY171" s="24">
        <v>0</v>
      </c>
      <c r="AZ171" s="24">
        <v>0</v>
      </c>
      <c r="BA171" s="30">
        <v>0</v>
      </c>
      <c r="BB171" s="24">
        <v>0</v>
      </c>
      <c r="BC171" s="21">
        <f>BF171</f>
        <v>0</v>
      </c>
      <c r="BD171" s="24">
        <v>0</v>
      </c>
      <c r="BE171" s="24">
        <v>0</v>
      </c>
      <c r="BF171" s="30">
        <v>0</v>
      </c>
      <c r="BG171" s="24">
        <v>0</v>
      </c>
    </row>
    <row r="172" spans="1:59" ht="78.75" x14ac:dyDescent="0.25">
      <c r="A172" s="10" t="s">
        <v>158</v>
      </c>
      <c r="B172" s="28" t="s">
        <v>156</v>
      </c>
      <c r="C172" s="17" t="s">
        <v>21</v>
      </c>
      <c r="D172" s="17" t="s">
        <v>31</v>
      </c>
      <c r="E172" s="11">
        <f t="shared" si="379"/>
        <v>3150</v>
      </c>
      <c r="F172" s="11">
        <f t="shared" si="379"/>
        <v>0</v>
      </c>
      <c r="G172" s="11">
        <f t="shared" si="379"/>
        <v>0</v>
      </c>
      <c r="H172" s="11">
        <f t="shared" si="379"/>
        <v>3150</v>
      </c>
      <c r="I172" s="11">
        <f t="shared" si="379"/>
        <v>0</v>
      </c>
      <c r="J172" s="38">
        <f>M172</f>
        <v>0</v>
      </c>
      <c r="K172" s="24">
        <v>0</v>
      </c>
      <c r="L172" s="24">
        <v>0</v>
      </c>
      <c r="M172" s="43">
        <f>3150-3150</f>
        <v>0</v>
      </c>
      <c r="N172" s="24">
        <v>0</v>
      </c>
      <c r="O172" s="45">
        <f>R172</f>
        <v>3150</v>
      </c>
      <c r="P172" s="24">
        <v>0</v>
      </c>
      <c r="Q172" s="24">
        <v>0</v>
      </c>
      <c r="R172" s="46">
        <v>3150</v>
      </c>
      <c r="S172" s="24">
        <v>0</v>
      </c>
      <c r="T172" s="21">
        <f>W172</f>
        <v>0</v>
      </c>
      <c r="U172" s="24">
        <v>0</v>
      </c>
      <c r="V172" s="24">
        <v>0</v>
      </c>
      <c r="W172" s="30">
        <v>0</v>
      </c>
      <c r="X172" s="24">
        <v>0</v>
      </c>
      <c r="Y172" s="21">
        <f>AB172</f>
        <v>0</v>
      </c>
      <c r="Z172" s="24">
        <v>0</v>
      </c>
      <c r="AA172" s="24">
        <v>0</v>
      </c>
      <c r="AB172" s="30">
        <v>0</v>
      </c>
      <c r="AC172" s="24">
        <v>0</v>
      </c>
      <c r="AD172" s="21">
        <f>AG172</f>
        <v>0</v>
      </c>
      <c r="AE172" s="24">
        <v>0</v>
      </c>
      <c r="AF172" s="24">
        <v>0</v>
      </c>
      <c r="AG172" s="30">
        <v>0</v>
      </c>
      <c r="AH172" s="24">
        <v>0</v>
      </c>
      <c r="AI172" s="21">
        <f>AL172</f>
        <v>0</v>
      </c>
      <c r="AJ172" s="24">
        <v>0</v>
      </c>
      <c r="AK172" s="24">
        <v>0</v>
      </c>
      <c r="AL172" s="30">
        <v>0</v>
      </c>
      <c r="AM172" s="24">
        <v>0</v>
      </c>
      <c r="AN172" s="21">
        <f>AQ172</f>
        <v>0</v>
      </c>
      <c r="AO172" s="24">
        <v>0</v>
      </c>
      <c r="AP172" s="24">
        <v>0</v>
      </c>
      <c r="AQ172" s="30">
        <v>0</v>
      </c>
      <c r="AR172" s="24">
        <v>0</v>
      </c>
      <c r="AS172" s="21">
        <f>AV172</f>
        <v>0</v>
      </c>
      <c r="AT172" s="24">
        <v>0</v>
      </c>
      <c r="AU172" s="24">
        <v>0</v>
      </c>
      <c r="AV172" s="30">
        <v>0</v>
      </c>
      <c r="AW172" s="24">
        <v>0</v>
      </c>
      <c r="AX172" s="21">
        <f>BA172</f>
        <v>0</v>
      </c>
      <c r="AY172" s="24">
        <v>0</v>
      </c>
      <c r="AZ172" s="24">
        <v>0</v>
      </c>
      <c r="BA172" s="30">
        <v>0</v>
      </c>
      <c r="BB172" s="24">
        <v>0</v>
      </c>
      <c r="BC172" s="21">
        <f>BF172</f>
        <v>0</v>
      </c>
      <c r="BD172" s="24">
        <v>0</v>
      </c>
      <c r="BE172" s="24">
        <v>0</v>
      </c>
      <c r="BF172" s="30">
        <v>0</v>
      </c>
      <c r="BG172" s="24">
        <v>0</v>
      </c>
    </row>
    <row r="173" spans="1:59" ht="126" x14ac:dyDescent="0.25">
      <c r="A173" s="10" t="s">
        <v>253</v>
      </c>
      <c r="B173" s="28" t="s">
        <v>252</v>
      </c>
      <c r="C173" s="17" t="s">
        <v>21</v>
      </c>
      <c r="D173" s="17" t="s">
        <v>31</v>
      </c>
      <c r="E173" s="11">
        <f t="shared" si="379"/>
        <v>460</v>
      </c>
      <c r="F173" s="11">
        <f t="shared" si="379"/>
        <v>0</v>
      </c>
      <c r="G173" s="11">
        <f t="shared" si="379"/>
        <v>0</v>
      </c>
      <c r="H173" s="11">
        <f t="shared" si="379"/>
        <v>460</v>
      </c>
      <c r="I173" s="11">
        <f t="shared" si="379"/>
        <v>0</v>
      </c>
      <c r="J173" s="38">
        <f>M173</f>
        <v>0</v>
      </c>
      <c r="K173" s="24">
        <v>0</v>
      </c>
      <c r="L173" s="24">
        <v>0</v>
      </c>
      <c r="M173" s="43">
        <v>0</v>
      </c>
      <c r="N173" s="24">
        <v>0</v>
      </c>
      <c r="O173" s="45">
        <f>R173</f>
        <v>460</v>
      </c>
      <c r="P173" s="24">
        <v>0</v>
      </c>
      <c r="Q173" s="24">
        <v>0</v>
      </c>
      <c r="R173" s="46">
        <v>460</v>
      </c>
      <c r="S173" s="24">
        <v>0</v>
      </c>
      <c r="T173" s="21">
        <f>W173</f>
        <v>0</v>
      </c>
      <c r="U173" s="24">
        <v>0</v>
      </c>
      <c r="V173" s="24">
        <v>0</v>
      </c>
      <c r="W173" s="30">
        <v>0</v>
      </c>
      <c r="X173" s="24">
        <v>0</v>
      </c>
      <c r="Y173" s="21">
        <f>AB173</f>
        <v>0</v>
      </c>
      <c r="Z173" s="24">
        <v>0</v>
      </c>
      <c r="AA173" s="24">
        <v>0</v>
      </c>
      <c r="AB173" s="30">
        <v>0</v>
      </c>
      <c r="AC173" s="24">
        <v>0</v>
      </c>
      <c r="AD173" s="21">
        <f>AG173</f>
        <v>0</v>
      </c>
      <c r="AE173" s="24">
        <v>0</v>
      </c>
      <c r="AF173" s="24">
        <v>0</v>
      </c>
      <c r="AG173" s="30">
        <v>0</v>
      </c>
      <c r="AH173" s="24">
        <v>0</v>
      </c>
      <c r="AI173" s="21">
        <f>AL173</f>
        <v>0</v>
      </c>
      <c r="AJ173" s="24">
        <v>0</v>
      </c>
      <c r="AK173" s="24">
        <v>0</v>
      </c>
      <c r="AL173" s="30">
        <v>0</v>
      </c>
      <c r="AM173" s="24">
        <v>0</v>
      </c>
      <c r="AN173" s="21">
        <f>AQ173</f>
        <v>0</v>
      </c>
      <c r="AO173" s="24">
        <v>0</v>
      </c>
      <c r="AP173" s="24">
        <v>0</v>
      </c>
      <c r="AQ173" s="30">
        <v>0</v>
      </c>
      <c r="AR173" s="24">
        <v>0</v>
      </c>
      <c r="AS173" s="21">
        <f>AV173</f>
        <v>0</v>
      </c>
      <c r="AT173" s="24">
        <v>0</v>
      </c>
      <c r="AU173" s="24">
        <v>0</v>
      </c>
      <c r="AV173" s="30">
        <v>0</v>
      </c>
      <c r="AW173" s="24">
        <v>0</v>
      </c>
      <c r="AX173" s="21">
        <f>BA173</f>
        <v>0</v>
      </c>
      <c r="AY173" s="24">
        <v>0</v>
      </c>
      <c r="AZ173" s="24">
        <v>0</v>
      </c>
      <c r="BA173" s="30">
        <v>0</v>
      </c>
      <c r="BB173" s="24">
        <v>0</v>
      </c>
      <c r="BC173" s="21">
        <f>BF173</f>
        <v>0</v>
      </c>
      <c r="BD173" s="24">
        <v>0</v>
      </c>
      <c r="BE173" s="24">
        <v>0</v>
      </c>
      <c r="BF173" s="30">
        <v>0</v>
      </c>
      <c r="BG173" s="24">
        <v>0</v>
      </c>
    </row>
    <row r="174" spans="1:59" s="9" customFormat="1" ht="30.75" customHeight="1" x14ac:dyDescent="0.25">
      <c r="A174" s="61" t="s">
        <v>196</v>
      </c>
      <c r="B174" s="122" t="s">
        <v>198</v>
      </c>
      <c r="C174" s="122"/>
      <c r="D174" s="122"/>
      <c r="E174" s="8">
        <f>SUM(E175:E196)</f>
        <v>27528.799999999999</v>
      </c>
      <c r="F174" s="8">
        <f t="shared" ref="F174:BG174" si="380">SUM(F175:F196)</f>
        <v>0</v>
      </c>
      <c r="G174" s="8">
        <f t="shared" si="380"/>
        <v>0</v>
      </c>
      <c r="H174" s="8">
        <f t="shared" si="380"/>
        <v>27528.799999999999</v>
      </c>
      <c r="I174" s="8">
        <f t="shared" si="380"/>
        <v>0</v>
      </c>
      <c r="J174" s="8">
        <f t="shared" si="380"/>
        <v>455.4</v>
      </c>
      <c r="K174" s="8">
        <f t="shared" si="380"/>
        <v>0</v>
      </c>
      <c r="L174" s="8">
        <f t="shared" si="380"/>
        <v>0</v>
      </c>
      <c r="M174" s="8">
        <f t="shared" si="380"/>
        <v>455.4</v>
      </c>
      <c r="N174" s="8">
        <f t="shared" si="380"/>
        <v>0</v>
      </c>
      <c r="O174" s="8">
        <f t="shared" si="380"/>
        <v>6127.1</v>
      </c>
      <c r="P174" s="8">
        <f t="shared" si="380"/>
        <v>0</v>
      </c>
      <c r="Q174" s="8">
        <f t="shared" si="380"/>
        <v>0</v>
      </c>
      <c r="R174" s="8">
        <f t="shared" si="380"/>
        <v>6127.1</v>
      </c>
      <c r="S174" s="8">
        <f t="shared" si="380"/>
        <v>0</v>
      </c>
      <c r="T174" s="8">
        <f t="shared" si="380"/>
        <v>2829.3</v>
      </c>
      <c r="U174" s="8">
        <f t="shared" si="380"/>
        <v>0</v>
      </c>
      <c r="V174" s="8">
        <f t="shared" si="380"/>
        <v>0</v>
      </c>
      <c r="W174" s="8">
        <f t="shared" si="380"/>
        <v>2829.3</v>
      </c>
      <c r="X174" s="8">
        <f t="shared" si="380"/>
        <v>0</v>
      </c>
      <c r="Y174" s="8">
        <f t="shared" si="380"/>
        <v>15284.8</v>
      </c>
      <c r="Z174" s="8">
        <f t="shared" si="380"/>
        <v>0</v>
      </c>
      <c r="AA174" s="8">
        <f t="shared" si="380"/>
        <v>0</v>
      </c>
      <c r="AB174" s="8">
        <f t="shared" si="380"/>
        <v>15284.8</v>
      </c>
      <c r="AC174" s="8">
        <f t="shared" si="380"/>
        <v>0</v>
      </c>
      <c r="AD174" s="8">
        <f t="shared" si="380"/>
        <v>2832.2</v>
      </c>
      <c r="AE174" s="8">
        <f t="shared" si="380"/>
        <v>0</v>
      </c>
      <c r="AF174" s="8">
        <f t="shared" si="380"/>
        <v>0</v>
      </c>
      <c r="AG174" s="8">
        <f t="shared" si="380"/>
        <v>2832.2</v>
      </c>
      <c r="AH174" s="8">
        <f t="shared" si="380"/>
        <v>0</v>
      </c>
      <c r="AI174" s="8">
        <f t="shared" si="380"/>
        <v>0</v>
      </c>
      <c r="AJ174" s="8">
        <f t="shared" si="380"/>
        <v>0</v>
      </c>
      <c r="AK174" s="8">
        <f t="shared" si="380"/>
        <v>0</v>
      </c>
      <c r="AL174" s="8">
        <f t="shared" si="380"/>
        <v>0</v>
      </c>
      <c r="AM174" s="8">
        <f t="shared" si="380"/>
        <v>0</v>
      </c>
      <c r="AN174" s="8">
        <f t="shared" si="380"/>
        <v>0</v>
      </c>
      <c r="AO174" s="8">
        <f t="shared" si="380"/>
        <v>0</v>
      </c>
      <c r="AP174" s="8">
        <f t="shared" si="380"/>
        <v>0</v>
      </c>
      <c r="AQ174" s="8">
        <f t="shared" si="380"/>
        <v>0</v>
      </c>
      <c r="AR174" s="8">
        <f t="shared" si="380"/>
        <v>0</v>
      </c>
      <c r="AS174" s="8">
        <f t="shared" si="380"/>
        <v>0</v>
      </c>
      <c r="AT174" s="8">
        <f t="shared" si="380"/>
        <v>0</v>
      </c>
      <c r="AU174" s="8">
        <f t="shared" si="380"/>
        <v>0</v>
      </c>
      <c r="AV174" s="8">
        <f t="shared" si="380"/>
        <v>0</v>
      </c>
      <c r="AW174" s="8">
        <f t="shared" si="380"/>
        <v>0</v>
      </c>
      <c r="AX174" s="8">
        <f t="shared" si="380"/>
        <v>0</v>
      </c>
      <c r="AY174" s="8">
        <f t="shared" si="380"/>
        <v>0</v>
      </c>
      <c r="AZ174" s="8">
        <f t="shared" si="380"/>
        <v>0</v>
      </c>
      <c r="BA174" s="8">
        <f t="shared" si="380"/>
        <v>0</v>
      </c>
      <c r="BB174" s="8">
        <f t="shared" si="380"/>
        <v>0</v>
      </c>
      <c r="BC174" s="8">
        <f t="shared" si="380"/>
        <v>0</v>
      </c>
      <c r="BD174" s="8">
        <f t="shared" si="380"/>
        <v>0</v>
      </c>
      <c r="BE174" s="8">
        <f t="shared" si="380"/>
        <v>0</v>
      </c>
      <c r="BF174" s="8">
        <f t="shared" si="380"/>
        <v>0</v>
      </c>
      <c r="BG174" s="8">
        <f t="shared" si="380"/>
        <v>0</v>
      </c>
    </row>
    <row r="175" spans="1:59" ht="63" x14ac:dyDescent="0.25">
      <c r="A175" s="10" t="s">
        <v>197</v>
      </c>
      <c r="B175" s="28" t="s">
        <v>199</v>
      </c>
      <c r="C175" s="17" t="s">
        <v>21</v>
      </c>
      <c r="D175" s="17" t="s">
        <v>31</v>
      </c>
      <c r="E175" s="11">
        <f t="shared" ref="E175:I182" si="381">J175+O175+T175+Y175+AD175+AI175+AN175+AS175+AX175+BC175</f>
        <v>455.4</v>
      </c>
      <c r="F175" s="11">
        <f t="shared" si="381"/>
        <v>0</v>
      </c>
      <c r="G175" s="11">
        <f t="shared" si="381"/>
        <v>0</v>
      </c>
      <c r="H175" s="11">
        <f t="shared" si="381"/>
        <v>455.4</v>
      </c>
      <c r="I175" s="11">
        <f t="shared" si="381"/>
        <v>0</v>
      </c>
      <c r="J175" s="12">
        <f t="shared" ref="J175:J182" si="382">M175</f>
        <v>455.4</v>
      </c>
      <c r="K175" s="24">
        <v>0</v>
      </c>
      <c r="L175" s="24">
        <v>0</v>
      </c>
      <c r="M175" s="29">
        <v>455.4</v>
      </c>
      <c r="N175" s="24">
        <v>0</v>
      </c>
      <c r="O175" s="21">
        <f t="shared" ref="O175:O182" si="383">R175</f>
        <v>0</v>
      </c>
      <c r="P175" s="24">
        <v>0</v>
      </c>
      <c r="Q175" s="24">
        <v>0</v>
      </c>
      <c r="R175" s="30">
        <v>0</v>
      </c>
      <c r="S175" s="24">
        <v>0</v>
      </c>
      <c r="T175" s="21">
        <f t="shared" ref="T175:T182" si="384">W175</f>
        <v>0</v>
      </c>
      <c r="U175" s="24">
        <v>0</v>
      </c>
      <c r="V175" s="24">
        <v>0</v>
      </c>
      <c r="W175" s="30">
        <v>0</v>
      </c>
      <c r="X175" s="24">
        <v>0</v>
      </c>
      <c r="Y175" s="21">
        <f t="shared" ref="Y175:Y182" si="385">AB175</f>
        <v>0</v>
      </c>
      <c r="Z175" s="24">
        <v>0</v>
      </c>
      <c r="AA175" s="24">
        <v>0</v>
      </c>
      <c r="AB175" s="30">
        <v>0</v>
      </c>
      <c r="AC175" s="24">
        <v>0</v>
      </c>
      <c r="AD175" s="21">
        <f t="shared" ref="AD175:AD182" si="386">AG175</f>
        <v>0</v>
      </c>
      <c r="AE175" s="24">
        <v>0</v>
      </c>
      <c r="AF175" s="24">
        <v>0</v>
      </c>
      <c r="AG175" s="30">
        <v>0</v>
      </c>
      <c r="AH175" s="24">
        <v>0</v>
      </c>
      <c r="AI175" s="21">
        <f t="shared" ref="AI175:AI182" si="387">AL175</f>
        <v>0</v>
      </c>
      <c r="AJ175" s="24">
        <v>0</v>
      </c>
      <c r="AK175" s="24">
        <v>0</v>
      </c>
      <c r="AL175" s="30">
        <v>0</v>
      </c>
      <c r="AM175" s="24">
        <v>0</v>
      </c>
      <c r="AN175" s="21">
        <f t="shared" ref="AN175:AN182" si="388">AQ175</f>
        <v>0</v>
      </c>
      <c r="AO175" s="24">
        <v>0</v>
      </c>
      <c r="AP175" s="24">
        <v>0</v>
      </c>
      <c r="AQ175" s="30">
        <v>0</v>
      </c>
      <c r="AR175" s="24">
        <v>0</v>
      </c>
      <c r="AS175" s="21">
        <f t="shared" ref="AS175:AS182" si="389">AV175</f>
        <v>0</v>
      </c>
      <c r="AT175" s="24">
        <v>0</v>
      </c>
      <c r="AU175" s="24">
        <v>0</v>
      </c>
      <c r="AV175" s="30">
        <v>0</v>
      </c>
      <c r="AW175" s="24">
        <v>0</v>
      </c>
      <c r="AX175" s="21">
        <f t="shared" ref="AX175:AX182" si="390">BA175</f>
        <v>0</v>
      </c>
      <c r="AY175" s="24">
        <v>0</v>
      </c>
      <c r="AZ175" s="24">
        <v>0</v>
      </c>
      <c r="BA175" s="30">
        <v>0</v>
      </c>
      <c r="BB175" s="24">
        <v>0</v>
      </c>
      <c r="BC175" s="21">
        <f t="shared" ref="BC175:BC182" si="391">BF175</f>
        <v>0</v>
      </c>
      <c r="BD175" s="24">
        <v>0</v>
      </c>
      <c r="BE175" s="24">
        <v>0</v>
      </c>
      <c r="BF175" s="30">
        <v>0</v>
      </c>
      <c r="BG175" s="24">
        <v>0</v>
      </c>
    </row>
    <row r="176" spans="1:59" ht="47.25" x14ac:dyDescent="0.25">
      <c r="A176" s="10" t="s">
        <v>240</v>
      </c>
      <c r="B176" s="28" t="s">
        <v>241</v>
      </c>
      <c r="C176" s="17" t="s">
        <v>21</v>
      </c>
      <c r="D176" s="17" t="s">
        <v>31</v>
      </c>
      <c r="E176" s="11">
        <f t="shared" si="381"/>
        <v>586.70000000000005</v>
      </c>
      <c r="F176" s="11">
        <f t="shared" si="381"/>
        <v>0</v>
      </c>
      <c r="G176" s="11">
        <f t="shared" si="381"/>
        <v>0</v>
      </c>
      <c r="H176" s="11">
        <f t="shared" si="381"/>
        <v>586.70000000000005</v>
      </c>
      <c r="I176" s="11">
        <f t="shared" si="381"/>
        <v>0</v>
      </c>
      <c r="J176" s="38">
        <f t="shared" si="382"/>
        <v>0</v>
      </c>
      <c r="K176" s="24">
        <v>0</v>
      </c>
      <c r="L176" s="24">
        <v>0</v>
      </c>
      <c r="M176" s="43">
        <v>0</v>
      </c>
      <c r="N176" s="24">
        <v>0</v>
      </c>
      <c r="O176" s="45">
        <f t="shared" si="383"/>
        <v>586.70000000000005</v>
      </c>
      <c r="P176" s="24">
        <v>0</v>
      </c>
      <c r="Q176" s="24">
        <v>0</v>
      </c>
      <c r="R176" s="46">
        <v>586.70000000000005</v>
      </c>
      <c r="S176" s="24">
        <v>0</v>
      </c>
      <c r="T176" s="21">
        <f t="shared" si="384"/>
        <v>0</v>
      </c>
      <c r="U176" s="24">
        <v>0</v>
      </c>
      <c r="V176" s="24">
        <v>0</v>
      </c>
      <c r="W176" s="30">
        <v>0</v>
      </c>
      <c r="X176" s="24">
        <v>0</v>
      </c>
      <c r="Y176" s="21">
        <f t="shared" si="385"/>
        <v>0</v>
      </c>
      <c r="Z176" s="24">
        <v>0</v>
      </c>
      <c r="AA176" s="24">
        <v>0</v>
      </c>
      <c r="AB176" s="30">
        <v>0</v>
      </c>
      <c r="AC176" s="24">
        <v>0</v>
      </c>
      <c r="AD176" s="21">
        <f t="shared" si="386"/>
        <v>0</v>
      </c>
      <c r="AE176" s="24">
        <v>0</v>
      </c>
      <c r="AF176" s="24">
        <v>0</v>
      </c>
      <c r="AG176" s="30">
        <v>0</v>
      </c>
      <c r="AH176" s="24">
        <v>0</v>
      </c>
      <c r="AI176" s="21">
        <f t="shared" si="387"/>
        <v>0</v>
      </c>
      <c r="AJ176" s="24">
        <v>0</v>
      </c>
      <c r="AK176" s="24">
        <v>0</v>
      </c>
      <c r="AL176" s="30">
        <v>0</v>
      </c>
      <c r="AM176" s="24">
        <v>0</v>
      </c>
      <c r="AN176" s="21">
        <f t="shared" si="388"/>
        <v>0</v>
      </c>
      <c r="AO176" s="24">
        <v>0</v>
      </c>
      <c r="AP176" s="24">
        <v>0</v>
      </c>
      <c r="AQ176" s="30">
        <v>0</v>
      </c>
      <c r="AR176" s="24">
        <v>0</v>
      </c>
      <c r="AS176" s="21">
        <f t="shared" si="389"/>
        <v>0</v>
      </c>
      <c r="AT176" s="24">
        <v>0</v>
      </c>
      <c r="AU176" s="24">
        <v>0</v>
      </c>
      <c r="AV176" s="30">
        <v>0</v>
      </c>
      <c r="AW176" s="24">
        <v>0</v>
      </c>
      <c r="AX176" s="21">
        <f t="shared" si="390"/>
        <v>0</v>
      </c>
      <c r="AY176" s="24">
        <v>0</v>
      </c>
      <c r="AZ176" s="24">
        <v>0</v>
      </c>
      <c r="BA176" s="30">
        <v>0</v>
      </c>
      <c r="BB176" s="24">
        <v>0</v>
      </c>
      <c r="BC176" s="21">
        <f t="shared" si="391"/>
        <v>0</v>
      </c>
      <c r="BD176" s="24">
        <v>0</v>
      </c>
      <c r="BE176" s="24">
        <v>0</v>
      </c>
      <c r="BF176" s="30">
        <v>0</v>
      </c>
      <c r="BG176" s="24">
        <v>0</v>
      </c>
    </row>
    <row r="177" spans="1:59" ht="63" x14ac:dyDescent="0.25">
      <c r="A177" s="10" t="s">
        <v>245</v>
      </c>
      <c r="B177" s="28" t="s">
        <v>246</v>
      </c>
      <c r="C177" s="17" t="s">
        <v>21</v>
      </c>
      <c r="D177" s="17" t="s">
        <v>31</v>
      </c>
      <c r="E177" s="11">
        <f t="shared" si="381"/>
        <v>1180.5999999999999</v>
      </c>
      <c r="F177" s="11">
        <f t="shared" si="381"/>
        <v>0</v>
      </c>
      <c r="G177" s="11">
        <f t="shared" si="381"/>
        <v>0</v>
      </c>
      <c r="H177" s="11">
        <f t="shared" si="381"/>
        <v>1180.5999999999999</v>
      </c>
      <c r="I177" s="11">
        <f t="shared" si="381"/>
        <v>0</v>
      </c>
      <c r="J177" s="38">
        <f t="shared" si="382"/>
        <v>0</v>
      </c>
      <c r="K177" s="24">
        <v>0</v>
      </c>
      <c r="L177" s="24">
        <v>0</v>
      </c>
      <c r="M177" s="43">
        <v>0</v>
      </c>
      <c r="N177" s="24">
        <v>0</v>
      </c>
      <c r="O177" s="45">
        <f t="shared" si="383"/>
        <v>1180.5999999999999</v>
      </c>
      <c r="P177" s="24">
        <v>0</v>
      </c>
      <c r="Q177" s="24">
        <v>0</v>
      </c>
      <c r="R177" s="46">
        <v>1180.5999999999999</v>
      </c>
      <c r="S177" s="24">
        <v>0</v>
      </c>
      <c r="T177" s="21">
        <f t="shared" si="384"/>
        <v>0</v>
      </c>
      <c r="U177" s="24">
        <v>0</v>
      </c>
      <c r="V177" s="24">
        <v>0</v>
      </c>
      <c r="W177" s="30">
        <v>0</v>
      </c>
      <c r="X177" s="24">
        <v>0</v>
      </c>
      <c r="Y177" s="21">
        <f t="shared" si="385"/>
        <v>0</v>
      </c>
      <c r="Z177" s="24">
        <v>0</v>
      </c>
      <c r="AA177" s="24">
        <v>0</v>
      </c>
      <c r="AB177" s="30">
        <v>0</v>
      </c>
      <c r="AC177" s="24">
        <v>0</v>
      </c>
      <c r="AD177" s="21">
        <f t="shared" si="386"/>
        <v>0</v>
      </c>
      <c r="AE177" s="24">
        <v>0</v>
      </c>
      <c r="AF177" s="24">
        <v>0</v>
      </c>
      <c r="AG177" s="30">
        <v>0</v>
      </c>
      <c r="AH177" s="24">
        <v>0</v>
      </c>
      <c r="AI177" s="21">
        <f t="shared" si="387"/>
        <v>0</v>
      </c>
      <c r="AJ177" s="24">
        <v>0</v>
      </c>
      <c r="AK177" s="24">
        <v>0</v>
      </c>
      <c r="AL177" s="30">
        <v>0</v>
      </c>
      <c r="AM177" s="24">
        <v>0</v>
      </c>
      <c r="AN177" s="21">
        <f t="shared" si="388"/>
        <v>0</v>
      </c>
      <c r="AO177" s="24">
        <v>0</v>
      </c>
      <c r="AP177" s="24">
        <v>0</v>
      </c>
      <c r="AQ177" s="30">
        <v>0</v>
      </c>
      <c r="AR177" s="24">
        <v>0</v>
      </c>
      <c r="AS177" s="21">
        <f t="shared" si="389"/>
        <v>0</v>
      </c>
      <c r="AT177" s="24">
        <v>0</v>
      </c>
      <c r="AU177" s="24">
        <v>0</v>
      </c>
      <c r="AV177" s="30">
        <v>0</v>
      </c>
      <c r="AW177" s="24">
        <v>0</v>
      </c>
      <c r="AX177" s="21">
        <f t="shared" si="390"/>
        <v>0</v>
      </c>
      <c r="AY177" s="24">
        <v>0</v>
      </c>
      <c r="AZ177" s="24">
        <v>0</v>
      </c>
      <c r="BA177" s="30">
        <v>0</v>
      </c>
      <c r="BB177" s="24">
        <v>0</v>
      </c>
      <c r="BC177" s="21">
        <f t="shared" si="391"/>
        <v>0</v>
      </c>
      <c r="BD177" s="24">
        <v>0</v>
      </c>
      <c r="BE177" s="24">
        <v>0</v>
      </c>
      <c r="BF177" s="30">
        <v>0</v>
      </c>
      <c r="BG177" s="24">
        <v>0</v>
      </c>
    </row>
    <row r="178" spans="1:59" ht="47.25" x14ac:dyDescent="0.25">
      <c r="A178" s="10" t="s">
        <v>251</v>
      </c>
      <c r="B178" s="28" t="s">
        <v>254</v>
      </c>
      <c r="C178" s="17" t="s">
        <v>21</v>
      </c>
      <c r="D178" s="17" t="s">
        <v>31</v>
      </c>
      <c r="E178" s="11">
        <f t="shared" si="381"/>
        <v>2009.7</v>
      </c>
      <c r="F178" s="11">
        <f t="shared" si="381"/>
        <v>0</v>
      </c>
      <c r="G178" s="11">
        <f t="shared" si="381"/>
        <v>0</v>
      </c>
      <c r="H178" s="11">
        <f t="shared" si="381"/>
        <v>2009.7</v>
      </c>
      <c r="I178" s="11">
        <f t="shared" si="381"/>
        <v>0</v>
      </c>
      <c r="J178" s="38">
        <f t="shared" si="382"/>
        <v>0</v>
      </c>
      <c r="K178" s="24">
        <v>0</v>
      </c>
      <c r="L178" s="24">
        <v>0</v>
      </c>
      <c r="M178" s="43">
        <v>0</v>
      </c>
      <c r="N178" s="24">
        <v>0</v>
      </c>
      <c r="O178" s="45">
        <f t="shared" si="383"/>
        <v>2009.7</v>
      </c>
      <c r="P178" s="24">
        <v>0</v>
      </c>
      <c r="Q178" s="24">
        <v>0</v>
      </c>
      <c r="R178" s="46">
        <f>2270.8-261.1</f>
        <v>2009.7</v>
      </c>
      <c r="S178" s="24">
        <v>0</v>
      </c>
      <c r="T178" s="21">
        <f t="shared" si="384"/>
        <v>0</v>
      </c>
      <c r="U178" s="24">
        <v>0</v>
      </c>
      <c r="V178" s="24">
        <v>0</v>
      </c>
      <c r="W178" s="30">
        <v>0</v>
      </c>
      <c r="X178" s="24">
        <v>0</v>
      </c>
      <c r="Y178" s="21">
        <f t="shared" si="385"/>
        <v>0</v>
      </c>
      <c r="Z178" s="24">
        <v>0</v>
      </c>
      <c r="AA178" s="24">
        <v>0</v>
      </c>
      <c r="AB178" s="30">
        <v>0</v>
      </c>
      <c r="AC178" s="24">
        <v>0</v>
      </c>
      <c r="AD178" s="21">
        <f t="shared" si="386"/>
        <v>0</v>
      </c>
      <c r="AE178" s="24">
        <v>0</v>
      </c>
      <c r="AF178" s="24">
        <v>0</v>
      </c>
      <c r="AG178" s="30">
        <v>0</v>
      </c>
      <c r="AH178" s="24">
        <v>0</v>
      </c>
      <c r="AI178" s="21">
        <f t="shared" si="387"/>
        <v>0</v>
      </c>
      <c r="AJ178" s="24">
        <v>0</v>
      </c>
      <c r="AK178" s="24">
        <v>0</v>
      </c>
      <c r="AL178" s="30">
        <v>0</v>
      </c>
      <c r="AM178" s="24">
        <v>0</v>
      </c>
      <c r="AN178" s="21">
        <f t="shared" si="388"/>
        <v>0</v>
      </c>
      <c r="AO178" s="24">
        <v>0</v>
      </c>
      <c r="AP178" s="24">
        <v>0</v>
      </c>
      <c r="AQ178" s="30">
        <v>0</v>
      </c>
      <c r="AR178" s="24">
        <v>0</v>
      </c>
      <c r="AS178" s="21">
        <f t="shared" si="389"/>
        <v>0</v>
      </c>
      <c r="AT178" s="24">
        <v>0</v>
      </c>
      <c r="AU178" s="24">
        <v>0</v>
      </c>
      <c r="AV178" s="30">
        <v>0</v>
      </c>
      <c r="AW178" s="24">
        <v>0</v>
      </c>
      <c r="AX178" s="21">
        <f t="shared" si="390"/>
        <v>0</v>
      </c>
      <c r="AY178" s="24">
        <v>0</v>
      </c>
      <c r="AZ178" s="24">
        <v>0</v>
      </c>
      <c r="BA178" s="30">
        <v>0</v>
      </c>
      <c r="BB178" s="24">
        <v>0</v>
      </c>
      <c r="BC178" s="21">
        <f t="shared" si="391"/>
        <v>0</v>
      </c>
      <c r="BD178" s="24">
        <v>0</v>
      </c>
      <c r="BE178" s="24">
        <v>0</v>
      </c>
      <c r="BF178" s="30">
        <v>0</v>
      </c>
      <c r="BG178" s="24">
        <v>0</v>
      </c>
    </row>
    <row r="179" spans="1:59" ht="47.25" x14ac:dyDescent="0.25">
      <c r="A179" s="10" t="s">
        <v>261</v>
      </c>
      <c r="B179" s="28" t="s">
        <v>262</v>
      </c>
      <c r="C179" s="17" t="s">
        <v>21</v>
      </c>
      <c r="D179" s="17" t="s">
        <v>31</v>
      </c>
      <c r="E179" s="11">
        <f t="shared" si="381"/>
        <v>762.5</v>
      </c>
      <c r="F179" s="11">
        <f t="shared" si="381"/>
        <v>0</v>
      </c>
      <c r="G179" s="11">
        <f t="shared" si="381"/>
        <v>0</v>
      </c>
      <c r="H179" s="11">
        <f t="shared" si="381"/>
        <v>762.5</v>
      </c>
      <c r="I179" s="11">
        <f t="shared" si="381"/>
        <v>0</v>
      </c>
      <c r="J179" s="38">
        <f t="shared" si="382"/>
        <v>0</v>
      </c>
      <c r="K179" s="24">
        <v>0</v>
      </c>
      <c r="L179" s="24">
        <v>0</v>
      </c>
      <c r="M179" s="43">
        <v>0</v>
      </c>
      <c r="N179" s="24">
        <v>0</v>
      </c>
      <c r="O179" s="45">
        <f t="shared" si="383"/>
        <v>762.5</v>
      </c>
      <c r="P179" s="24">
        <v>0</v>
      </c>
      <c r="Q179" s="24">
        <v>0</v>
      </c>
      <c r="R179" s="46">
        <f>900-137.5</f>
        <v>762.5</v>
      </c>
      <c r="S179" s="24">
        <v>0</v>
      </c>
      <c r="T179" s="21">
        <f t="shared" si="384"/>
        <v>0</v>
      </c>
      <c r="U179" s="24">
        <v>0</v>
      </c>
      <c r="V179" s="24">
        <v>0</v>
      </c>
      <c r="W179" s="30">
        <v>0</v>
      </c>
      <c r="X179" s="24">
        <v>0</v>
      </c>
      <c r="Y179" s="21">
        <f t="shared" si="385"/>
        <v>0</v>
      </c>
      <c r="Z179" s="24">
        <v>0</v>
      </c>
      <c r="AA179" s="24">
        <v>0</v>
      </c>
      <c r="AB179" s="30">
        <v>0</v>
      </c>
      <c r="AC179" s="24">
        <v>0</v>
      </c>
      <c r="AD179" s="21">
        <f t="shared" si="386"/>
        <v>0</v>
      </c>
      <c r="AE179" s="24">
        <v>0</v>
      </c>
      <c r="AF179" s="24">
        <v>0</v>
      </c>
      <c r="AG179" s="30">
        <v>0</v>
      </c>
      <c r="AH179" s="24">
        <v>0</v>
      </c>
      <c r="AI179" s="21">
        <f t="shared" si="387"/>
        <v>0</v>
      </c>
      <c r="AJ179" s="24">
        <v>0</v>
      </c>
      <c r="AK179" s="24">
        <v>0</v>
      </c>
      <c r="AL179" s="30">
        <v>0</v>
      </c>
      <c r="AM179" s="24">
        <v>0</v>
      </c>
      <c r="AN179" s="21">
        <f t="shared" si="388"/>
        <v>0</v>
      </c>
      <c r="AO179" s="24">
        <v>0</v>
      </c>
      <c r="AP179" s="24">
        <v>0</v>
      </c>
      <c r="AQ179" s="30">
        <v>0</v>
      </c>
      <c r="AR179" s="24">
        <v>0</v>
      </c>
      <c r="AS179" s="21">
        <f t="shared" si="389"/>
        <v>0</v>
      </c>
      <c r="AT179" s="24">
        <v>0</v>
      </c>
      <c r="AU179" s="24">
        <v>0</v>
      </c>
      <c r="AV179" s="30">
        <v>0</v>
      </c>
      <c r="AW179" s="24">
        <v>0</v>
      </c>
      <c r="AX179" s="21">
        <f t="shared" si="390"/>
        <v>0</v>
      </c>
      <c r="AY179" s="24">
        <v>0</v>
      </c>
      <c r="AZ179" s="24">
        <v>0</v>
      </c>
      <c r="BA179" s="30">
        <v>0</v>
      </c>
      <c r="BB179" s="24">
        <v>0</v>
      </c>
      <c r="BC179" s="21">
        <f t="shared" si="391"/>
        <v>0</v>
      </c>
      <c r="BD179" s="24">
        <v>0</v>
      </c>
      <c r="BE179" s="24">
        <v>0</v>
      </c>
      <c r="BF179" s="30">
        <v>0</v>
      </c>
      <c r="BG179" s="24">
        <v>0</v>
      </c>
    </row>
    <row r="180" spans="1:59" ht="47.25" x14ac:dyDescent="0.25">
      <c r="A180" s="10" t="s">
        <v>264</v>
      </c>
      <c r="B180" s="28" t="s">
        <v>257</v>
      </c>
      <c r="C180" s="17" t="s">
        <v>21</v>
      </c>
      <c r="D180" s="17" t="s">
        <v>31</v>
      </c>
      <c r="E180" s="11">
        <f t="shared" si="381"/>
        <v>821.9</v>
      </c>
      <c r="F180" s="11">
        <f t="shared" si="381"/>
        <v>0</v>
      </c>
      <c r="G180" s="11">
        <f t="shared" si="381"/>
        <v>0</v>
      </c>
      <c r="H180" s="11">
        <f t="shared" si="381"/>
        <v>821.9</v>
      </c>
      <c r="I180" s="11">
        <f t="shared" si="381"/>
        <v>0</v>
      </c>
      <c r="J180" s="38">
        <f t="shared" si="382"/>
        <v>0</v>
      </c>
      <c r="K180" s="24"/>
      <c r="L180" s="24">
        <v>0</v>
      </c>
      <c r="M180" s="43">
        <v>0</v>
      </c>
      <c r="N180" s="24">
        <v>0</v>
      </c>
      <c r="O180" s="38">
        <f t="shared" si="383"/>
        <v>821.9</v>
      </c>
      <c r="P180" s="39"/>
      <c r="Q180" s="39">
        <v>0</v>
      </c>
      <c r="R180" s="43">
        <f>984.2-162.3</f>
        <v>821.9</v>
      </c>
      <c r="S180" s="39">
        <v>0</v>
      </c>
      <c r="T180" s="38">
        <f t="shared" si="384"/>
        <v>0</v>
      </c>
      <c r="U180" s="39"/>
      <c r="V180" s="39">
        <v>0</v>
      </c>
      <c r="W180" s="39">
        <v>0</v>
      </c>
      <c r="X180" s="39">
        <v>0</v>
      </c>
      <c r="Y180" s="38">
        <f t="shared" si="385"/>
        <v>0</v>
      </c>
      <c r="Z180" s="39"/>
      <c r="AA180" s="39">
        <v>0</v>
      </c>
      <c r="AB180" s="39">
        <v>0</v>
      </c>
      <c r="AC180" s="39">
        <v>0</v>
      </c>
      <c r="AD180" s="38">
        <f t="shared" si="386"/>
        <v>0</v>
      </c>
      <c r="AE180" s="39"/>
      <c r="AF180" s="39">
        <v>0</v>
      </c>
      <c r="AG180" s="39">
        <v>0</v>
      </c>
      <c r="AH180" s="39">
        <v>0</v>
      </c>
      <c r="AI180" s="38">
        <f t="shared" si="387"/>
        <v>0</v>
      </c>
      <c r="AJ180" s="39"/>
      <c r="AK180" s="39">
        <v>0</v>
      </c>
      <c r="AL180" s="39">
        <v>0</v>
      </c>
      <c r="AM180" s="39">
        <v>0</v>
      </c>
      <c r="AN180" s="38">
        <f t="shared" si="388"/>
        <v>0</v>
      </c>
      <c r="AO180" s="39"/>
      <c r="AP180" s="39">
        <v>0</v>
      </c>
      <c r="AQ180" s="39">
        <v>0</v>
      </c>
      <c r="AR180" s="39">
        <v>0</v>
      </c>
      <c r="AS180" s="38">
        <f t="shared" si="389"/>
        <v>0</v>
      </c>
      <c r="AT180" s="39"/>
      <c r="AU180" s="39">
        <v>0</v>
      </c>
      <c r="AV180" s="39">
        <v>0</v>
      </c>
      <c r="AW180" s="39">
        <v>0</v>
      </c>
      <c r="AX180" s="38">
        <f t="shared" si="390"/>
        <v>0</v>
      </c>
      <c r="AY180" s="39"/>
      <c r="AZ180" s="39">
        <v>0</v>
      </c>
      <c r="BA180" s="39">
        <v>0</v>
      </c>
      <c r="BB180" s="39">
        <v>0</v>
      </c>
      <c r="BC180" s="38">
        <f t="shared" si="391"/>
        <v>0</v>
      </c>
      <c r="BD180" s="39"/>
      <c r="BE180" s="39">
        <v>0</v>
      </c>
      <c r="BF180" s="39">
        <v>0</v>
      </c>
      <c r="BG180" s="39">
        <v>0</v>
      </c>
    </row>
    <row r="181" spans="1:59" ht="47.25" x14ac:dyDescent="0.25">
      <c r="A181" s="10" t="s">
        <v>265</v>
      </c>
      <c r="B181" s="28" t="s">
        <v>258</v>
      </c>
      <c r="C181" s="17" t="s">
        <v>21</v>
      </c>
      <c r="D181" s="17" t="s">
        <v>31</v>
      </c>
      <c r="E181" s="11">
        <f t="shared" si="381"/>
        <v>2044.1</v>
      </c>
      <c r="F181" s="11">
        <f t="shared" si="381"/>
        <v>0</v>
      </c>
      <c r="G181" s="11">
        <f t="shared" si="381"/>
        <v>0</v>
      </c>
      <c r="H181" s="11">
        <f t="shared" si="381"/>
        <v>2044.1</v>
      </c>
      <c r="I181" s="11">
        <f t="shared" si="381"/>
        <v>0</v>
      </c>
      <c r="J181" s="38">
        <f t="shared" si="382"/>
        <v>0</v>
      </c>
      <c r="K181" s="24"/>
      <c r="L181" s="24">
        <v>0</v>
      </c>
      <c r="M181" s="43">
        <v>0</v>
      </c>
      <c r="N181" s="24">
        <v>0</v>
      </c>
      <c r="O181" s="38">
        <f t="shared" si="383"/>
        <v>0</v>
      </c>
      <c r="P181" s="39"/>
      <c r="Q181" s="39">
        <v>0</v>
      </c>
      <c r="R181" s="43">
        <f>1765.6-1765.6</f>
        <v>0</v>
      </c>
      <c r="S181" s="39">
        <v>0</v>
      </c>
      <c r="T181" s="38">
        <f t="shared" si="384"/>
        <v>2044.1</v>
      </c>
      <c r="U181" s="39"/>
      <c r="V181" s="39">
        <v>0</v>
      </c>
      <c r="W181" s="42">
        <v>2044.1</v>
      </c>
      <c r="X181" s="39">
        <v>0</v>
      </c>
      <c r="Y181" s="38">
        <f t="shared" si="385"/>
        <v>0</v>
      </c>
      <c r="Z181" s="39"/>
      <c r="AA181" s="39">
        <v>0</v>
      </c>
      <c r="AB181" s="39">
        <v>0</v>
      </c>
      <c r="AC181" s="39">
        <v>0</v>
      </c>
      <c r="AD181" s="38">
        <f t="shared" si="386"/>
        <v>0</v>
      </c>
      <c r="AE181" s="39"/>
      <c r="AF181" s="39">
        <v>0</v>
      </c>
      <c r="AG181" s="39">
        <v>0</v>
      </c>
      <c r="AH181" s="39">
        <v>0</v>
      </c>
      <c r="AI181" s="38">
        <f t="shared" si="387"/>
        <v>0</v>
      </c>
      <c r="AJ181" s="39"/>
      <c r="AK181" s="39">
        <v>0</v>
      </c>
      <c r="AL181" s="39">
        <v>0</v>
      </c>
      <c r="AM181" s="39">
        <v>0</v>
      </c>
      <c r="AN181" s="38">
        <f t="shared" si="388"/>
        <v>0</v>
      </c>
      <c r="AO181" s="39"/>
      <c r="AP181" s="39">
        <v>0</v>
      </c>
      <c r="AQ181" s="39">
        <v>0</v>
      </c>
      <c r="AR181" s="39">
        <v>0</v>
      </c>
      <c r="AS181" s="38">
        <f t="shared" si="389"/>
        <v>0</v>
      </c>
      <c r="AT181" s="39"/>
      <c r="AU181" s="39">
        <v>0</v>
      </c>
      <c r="AV181" s="39">
        <v>0</v>
      </c>
      <c r="AW181" s="39">
        <v>0</v>
      </c>
      <c r="AX181" s="38">
        <f t="shared" si="390"/>
        <v>0</v>
      </c>
      <c r="AY181" s="39"/>
      <c r="AZ181" s="39">
        <v>0</v>
      </c>
      <c r="BA181" s="39">
        <v>0</v>
      </c>
      <c r="BB181" s="39">
        <v>0</v>
      </c>
      <c r="BC181" s="38">
        <f t="shared" si="391"/>
        <v>0</v>
      </c>
      <c r="BD181" s="39"/>
      <c r="BE181" s="39">
        <v>0</v>
      </c>
      <c r="BF181" s="39">
        <v>0</v>
      </c>
      <c r="BG181" s="39">
        <v>0</v>
      </c>
    </row>
    <row r="182" spans="1:59" ht="63" x14ac:dyDescent="0.25">
      <c r="A182" s="10" t="s">
        <v>266</v>
      </c>
      <c r="B182" s="28" t="s">
        <v>263</v>
      </c>
      <c r="C182" s="17" t="s">
        <v>21</v>
      </c>
      <c r="D182" s="17" t="s">
        <v>31</v>
      </c>
      <c r="E182" s="11">
        <f t="shared" si="381"/>
        <v>765.7</v>
      </c>
      <c r="F182" s="11">
        <f t="shared" si="381"/>
        <v>0</v>
      </c>
      <c r="G182" s="11">
        <f t="shared" si="381"/>
        <v>0</v>
      </c>
      <c r="H182" s="11">
        <f t="shared" si="381"/>
        <v>765.7</v>
      </c>
      <c r="I182" s="11">
        <f t="shared" si="381"/>
        <v>0</v>
      </c>
      <c r="J182" s="38">
        <f t="shared" si="382"/>
        <v>0</v>
      </c>
      <c r="K182" s="24"/>
      <c r="L182" s="24">
        <v>0</v>
      </c>
      <c r="M182" s="43">
        <v>0</v>
      </c>
      <c r="N182" s="24">
        <v>0</v>
      </c>
      <c r="O182" s="38">
        <f t="shared" si="383"/>
        <v>765.7</v>
      </c>
      <c r="P182" s="39"/>
      <c r="Q182" s="39">
        <v>0</v>
      </c>
      <c r="R182" s="43">
        <f>1205.7-440</f>
        <v>765.7</v>
      </c>
      <c r="S182" s="39">
        <v>0</v>
      </c>
      <c r="T182" s="38">
        <f t="shared" si="384"/>
        <v>0</v>
      </c>
      <c r="U182" s="39"/>
      <c r="V182" s="39">
        <v>0</v>
      </c>
      <c r="W182" s="55">
        <v>0</v>
      </c>
      <c r="X182" s="39">
        <v>0</v>
      </c>
      <c r="Y182" s="38">
        <f t="shared" si="385"/>
        <v>0</v>
      </c>
      <c r="Z182" s="39"/>
      <c r="AA182" s="39">
        <v>0</v>
      </c>
      <c r="AB182" s="39">
        <v>0</v>
      </c>
      <c r="AC182" s="39">
        <v>0</v>
      </c>
      <c r="AD182" s="38">
        <f t="shared" si="386"/>
        <v>0</v>
      </c>
      <c r="AE182" s="39"/>
      <c r="AF182" s="39">
        <v>0</v>
      </c>
      <c r="AG182" s="39">
        <v>0</v>
      </c>
      <c r="AH182" s="39">
        <v>0</v>
      </c>
      <c r="AI182" s="38">
        <f t="shared" si="387"/>
        <v>0</v>
      </c>
      <c r="AJ182" s="39"/>
      <c r="AK182" s="39">
        <v>0</v>
      </c>
      <c r="AL182" s="39">
        <v>0</v>
      </c>
      <c r="AM182" s="39">
        <v>0</v>
      </c>
      <c r="AN182" s="38">
        <f t="shared" si="388"/>
        <v>0</v>
      </c>
      <c r="AO182" s="39"/>
      <c r="AP182" s="39">
        <v>0</v>
      </c>
      <c r="AQ182" s="39">
        <v>0</v>
      </c>
      <c r="AR182" s="39">
        <v>0</v>
      </c>
      <c r="AS182" s="38">
        <f t="shared" si="389"/>
        <v>0</v>
      </c>
      <c r="AT182" s="39"/>
      <c r="AU182" s="39">
        <v>0</v>
      </c>
      <c r="AV182" s="39">
        <v>0</v>
      </c>
      <c r="AW182" s="39">
        <v>0</v>
      </c>
      <c r="AX182" s="38">
        <f t="shared" si="390"/>
        <v>0</v>
      </c>
      <c r="AY182" s="39"/>
      <c r="AZ182" s="39">
        <v>0</v>
      </c>
      <c r="BA182" s="39">
        <v>0</v>
      </c>
      <c r="BB182" s="39">
        <v>0</v>
      </c>
      <c r="BC182" s="38">
        <f t="shared" si="391"/>
        <v>0</v>
      </c>
      <c r="BD182" s="39"/>
      <c r="BE182" s="39">
        <v>0</v>
      </c>
      <c r="BF182" s="39">
        <v>0</v>
      </c>
      <c r="BG182" s="39">
        <v>0</v>
      </c>
    </row>
    <row r="183" spans="1:59" ht="47.25" x14ac:dyDescent="0.25">
      <c r="A183" s="10" t="s">
        <v>280</v>
      </c>
      <c r="B183" s="7" t="s">
        <v>241</v>
      </c>
      <c r="C183" s="17" t="s">
        <v>21</v>
      </c>
      <c r="D183" s="17" t="s">
        <v>31</v>
      </c>
      <c r="E183" s="11">
        <f t="shared" ref="E183" si="392">J183+O183+T183+Y183+AD183+AI183+AN183+AS183+AX183+BC183</f>
        <v>539.4</v>
      </c>
      <c r="F183" s="11">
        <f t="shared" ref="F183" si="393">K183+P183+U183+Z183+AE183+AJ183+AO183+AT183+AY183+BD183</f>
        <v>0</v>
      </c>
      <c r="G183" s="11">
        <f t="shared" ref="G183" si="394">L183+Q183+V183+AA183+AF183+AK183+AP183+AU183+AZ183+BE183</f>
        <v>0</v>
      </c>
      <c r="H183" s="11">
        <f t="shared" ref="H183" si="395">M183+R183+W183+AB183+AG183+AL183+AQ183+AV183+BA183+BF183</f>
        <v>539.4</v>
      </c>
      <c r="I183" s="11">
        <f t="shared" ref="I183" si="396">N183+S183+X183+AC183+AH183+AM183+AR183+AW183+BB183+BG183</f>
        <v>0</v>
      </c>
      <c r="J183" s="38">
        <f t="shared" ref="J183" si="397">M183</f>
        <v>0</v>
      </c>
      <c r="K183" s="24"/>
      <c r="L183" s="24">
        <v>0</v>
      </c>
      <c r="M183" s="43">
        <v>0</v>
      </c>
      <c r="N183" s="24">
        <v>0</v>
      </c>
      <c r="O183" s="38">
        <f t="shared" ref="O183" si="398">R183</f>
        <v>0</v>
      </c>
      <c r="P183" s="39"/>
      <c r="Q183" s="39">
        <v>0</v>
      </c>
      <c r="R183" s="43">
        <v>0</v>
      </c>
      <c r="S183" s="39">
        <v>0</v>
      </c>
      <c r="T183" s="38">
        <f t="shared" ref="T183" si="399">W183</f>
        <v>539.4</v>
      </c>
      <c r="U183" s="39"/>
      <c r="V183" s="53">
        <v>0</v>
      </c>
      <c r="W183" s="56">
        <v>539.4</v>
      </c>
      <c r="X183" s="54">
        <v>0</v>
      </c>
      <c r="Y183" s="38">
        <f t="shared" ref="Y183" si="400">AB183</f>
        <v>0</v>
      </c>
      <c r="Z183" s="39"/>
      <c r="AA183" s="39">
        <v>0</v>
      </c>
      <c r="AB183" s="39">
        <v>0</v>
      </c>
      <c r="AC183" s="39">
        <v>0</v>
      </c>
      <c r="AD183" s="38">
        <f t="shared" ref="AD183" si="401">AG183</f>
        <v>0</v>
      </c>
      <c r="AE183" s="39"/>
      <c r="AF183" s="39">
        <v>0</v>
      </c>
      <c r="AG183" s="39">
        <v>0</v>
      </c>
      <c r="AH183" s="39">
        <v>0</v>
      </c>
      <c r="AI183" s="38">
        <f t="shared" ref="AI183" si="402">AL183</f>
        <v>0</v>
      </c>
      <c r="AJ183" s="39"/>
      <c r="AK183" s="39">
        <v>0</v>
      </c>
      <c r="AL183" s="39">
        <v>0</v>
      </c>
      <c r="AM183" s="39">
        <v>0</v>
      </c>
      <c r="AN183" s="38">
        <f t="shared" ref="AN183" si="403">AQ183</f>
        <v>0</v>
      </c>
      <c r="AO183" s="39"/>
      <c r="AP183" s="39">
        <v>0</v>
      </c>
      <c r="AQ183" s="39">
        <v>0</v>
      </c>
      <c r="AR183" s="39">
        <v>0</v>
      </c>
      <c r="AS183" s="38">
        <f t="shared" ref="AS183" si="404">AV183</f>
        <v>0</v>
      </c>
      <c r="AT183" s="39"/>
      <c r="AU183" s="39">
        <v>0</v>
      </c>
      <c r="AV183" s="39">
        <v>0</v>
      </c>
      <c r="AW183" s="39">
        <v>0</v>
      </c>
      <c r="AX183" s="38">
        <f t="shared" ref="AX183" si="405">BA183</f>
        <v>0</v>
      </c>
      <c r="AY183" s="39"/>
      <c r="AZ183" s="39">
        <v>0</v>
      </c>
      <c r="BA183" s="39">
        <v>0</v>
      </c>
      <c r="BB183" s="39">
        <v>0</v>
      </c>
      <c r="BC183" s="38">
        <f t="shared" ref="BC183" si="406">BF183</f>
        <v>0</v>
      </c>
      <c r="BD183" s="39"/>
      <c r="BE183" s="39">
        <v>0</v>
      </c>
      <c r="BF183" s="39">
        <v>0</v>
      </c>
      <c r="BG183" s="39">
        <v>0</v>
      </c>
    </row>
    <row r="184" spans="1:59" ht="63" x14ac:dyDescent="0.25">
      <c r="A184" s="10" t="s">
        <v>281</v>
      </c>
      <c r="B184" s="58" t="s">
        <v>294</v>
      </c>
      <c r="C184" s="17" t="s">
        <v>21</v>
      </c>
      <c r="D184" s="17" t="s">
        <v>31</v>
      </c>
      <c r="E184" s="11">
        <f t="shared" ref="E184" si="407">J184+O184+T184+Y184+AD184+AI184+AN184+AS184+AX184+BC184</f>
        <v>245.8</v>
      </c>
      <c r="F184" s="11">
        <f t="shared" ref="F184" si="408">K184+P184+U184+Z184+AE184+AJ184+AO184+AT184+AY184+BD184</f>
        <v>0</v>
      </c>
      <c r="G184" s="11">
        <f t="shared" ref="G184" si="409">L184+Q184+V184+AA184+AF184+AK184+AP184+AU184+AZ184+BE184</f>
        <v>0</v>
      </c>
      <c r="H184" s="11">
        <f t="shared" ref="H184" si="410">M184+R184+W184+AB184+AG184+AL184+AQ184+AV184+BA184+BF184</f>
        <v>245.8</v>
      </c>
      <c r="I184" s="11">
        <f t="shared" ref="I184" si="411">N184+S184+X184+AC184+AH184+AM184+AR184+AW184+BB184+BG184</f>
        <v>0</v>
      </c>
      <c r="J184" s="38">
        <f t="shared" ref="J184" si="412">M184</f>
        <v>0</v>
      </c>
      <c r="K184" s="24"/>
      <c r="L184" s="24">
        <v>0</v>
      </c>
      <c r="M184" s="43">
        <v>0</v>
      </c>
      <c r="N184" s="24">
        <v>0</v>
      </c>
      <c r="O184" s="38">
        <f t="shared" ref="O184" si="413">R184</f>
        <v>0</v>
      </c>
      <c r="P184" s="39"/>
      <c r="Q184" s="39">
        <v>0</v>
      </c>
      <c r="R184" s="43">
        <v>0</v>
      </c>
      <c r="S184" s="39">
        <v>0</v>
      </c>
      <c r="T184" s="38">
        <f t="shared" ref="T184" si="414">W184</f>
        <v>245.8</v>
      </c>
      <c r="U184" s="39"/>
      <c r="V184" s="53">
        <v>0</v>
      </c>
      <c r="W184" s="56">
        <v>245.8</v>
      </c>
      <c r="X184" s="54">
        <v>0</v>
      </c>
      <c r="Y184" s="38">
        <f t="shared" ref="Y184" si="415">AB184</f>
        <v>0</v>
      </c>
      <c r="Z184" s="39"/>
      <c r="AA184" s="39">
        <v>0</v>
      </c>
      <c r="AB184" s="39">
        <v>0</v>
      </c>
      <c r="AC184" s="39">
        <v>0</v>
      </c>
      <c r="AD184" s="38">
        <f t="shared" ref="AD184" si="416">AG184</f>
        <v>0</v>
      </c>
      <c r="AE184" s="39"/>
      <c r="AF184" s="39">
        <v>0</v>
      </c>
      <c r="AG184" s="39">
        <v>0</v>
      </c>
      <c r="AH184" s="39">
        <v>0</v>
      </c>
      <c r="AI184" s="38">
        <f t="shared" ref="AI184" si="417">AL184</f>
        <v>0</v>
      </c>
      <c r="AJ184" s="39"/>
      <c r="AK184" s="39">
        <v>0</v>
      </c>
      <c r="AL184" s="39">
        <v>0</v>
      </c>
      <c r="AM184" s="39">
        <v>0</v>
      </c>
      <c r="AN184" s="38">
        <f t="shared" ref="AN184" si="418">AQ184</f>
        <v>0</v>
      </c>
      <c r="AO184" s="39"/>
      <c r="AP184" s="39">
        <v>0</v>
      </c>
      <c r="AQ184" s="39">
        <v>0</v>
      </c>
      <c r="AR184" s="39">
        <v>0</v>
      </c>
      <c r="AS184" s="38">
        <f t="shared" ref="AS184" si="419">AV184</f>
        <v>0</v>
      </c>
      <c r="AT184" s="39"/>
      <c r="AU184" s="39">
        <v>0</v>
      </c>
      <c r="AV184" s="39">
        <v>0</v>
      </c>
      <c r="AW184" s="39">
        <v>0</v>
      </c>
      <c r="AX184" s="38">
        <f t="shared" ref="AX184" si="420">BA184</f>
        <v>0</v>
      </c>
      <c r="AY184" s="39"/>
      <c r="AZ184" s="39">
        <v>0</v>
      </c>
      <c r="BA184" s="39">
        <v>0</v>
      </c>
      <c r="BB184" s="39">
        <v>0</v>
      </c>
      <c r="BC184" s="38">
        <f t="shared" ref="BC184" si="421">BF184</f>
        <v>0</v>
      </c>
      <c r="BD184" s="39"/>
      <c r="BE184" s="39">
        <v>0</v>
      </c>
      <c r="BF184" s="39">
        <v>0</v>
      </c>
      <c r="BG184" s="39">
        <v>0</v>
      </c>
    </row>
    <row r="185" spans="1:59" ht="64.5" customHeight="1" x14ac:dyDescent="0.25">
      <c r="A185" s="10" t="s">
        <v>297</v>
      </c>
      <c r="B185" s="58" t="s">
        <v>308</v>
      </c>
      <c r="C185" s="17" t="s">
        <v>21</v>
      </c>
      <c r="D185" s="17" t="s">
        <v>31</v>
      </c>
      <c r="E185" s="11">
        <f t="shared" ref="E185" si="422">J185+O185+T185+Y185+AD185+AI185+AN185+AS185+AX185+BC185</f>
        <v>1746.7</v>
      </c>
      <c r="F185" s="11">
        <f t="shared" ref="F185" si="423">K185+P185+U185+Z185+AE185+AJ185+AO185+AT185+AY185+BD185</f>
        <v>0</v>
      </c>
      <c r="G185" s="11">
        <f t="shared" ref="G185" si="424">L185+Q185+V185+AA185+AF185+AK185+AP185+AU185+AZ185+BE185</f>
        <v>0</v>
      </c>
      <c r="H185" s="11">
        <f t="shared" ref="H185" si="425">M185+R185+W185+AB185+AG185+AL185+AQ185+AV185+BA185+BF185</f>
        <v>1746.7</v>
      </c>
      <c r="I185" s="11">
        <f t="shared" ref="I185" si="426">N185+S185+X185+AC185+AH185+AM185+AR185+AW185+BB185+BG185</f>
        <v>0</v>
      </c>
      <c r="J185" s="38">
        <f t="shared" ref="J185" si="427">M185</f>
        <v>0</v>
      </c>
      <c r="K185" s="24"/>
      <c r="L185" s="24">
        <v>0</v>
      </c>
      <c r="M185" s="43">
        <v>0</v>
      </c>
      <c r="N185" s="24">
        <v>0</v>
      </c>
      <c r="O185" s="38">
        <f t="shared" ref="O185" si="428">R185</f>
        <v>0</v>
      </c>
      <c r="P185" s="39"/>
      <c r="Q185" s="39">
        <v>0</v>
      </c>
      <c r="R185" s="43">
        <v>0</v>
      </c>
      <c r="S185" s="39">
        <v>0</v>
      </c>
      <c r="T185" s="38">
        <f t="shared" ref="T185" si="429">W185</f>
        <v>0</v>
      </c>
      <c r="U185" s="39"/>
      <c r="V185" s="39">
        <v>0</v>
      </c>
      <c r="W185" s="39">
        <v>0</v>
      </c>
      <c r="X185" s="39">
        <v>0</v>
      </c>
      <c r="Y185" s="38">
        <f t="shared" ref="Y185" si="430">AB185</f>
        <v>1746.7</v>
      </c>
      <c r="Z185" s="39"/>
      <c r="AA185" s="39">
        <v>0</v>
      </c>
      <c r="AB185" s="88">
        <v>1746.7</v>
      </c>
      <c r="AC185" s="39">
        <v>0</v>
      </c>
      <c r="AD185" s="38">
        <f t="shared" ref="AD185" si="431">AG185</f>
        <v>0</v>
      </c>
      <c r="AE185" s="39"/>
      <c r="AF185" s="39">
        <v>0</v>
      </c>
      <c r="AG185" s="39">
        <v>0</v>
      </c>
      <c r="AH185" s="39">
        <v>0</v>
      </c>
      <c r="AI185" s="38">
        <f t="shared" ref="AI185" si="432">AL185</f>
        <v>0</v>
      </c>
      <c r="AJ185" s="39"/>
      <c r="AK185" s="39">
        <v>0</v>
      </c>
      <c r="AL185" s="39">
        <v>0</v>
      </c>
      <c r="AM185" s="39">
        <v>0</v>
      </c>
      <c r="AN185" s="38">
        <f t="shared" ref="AN185" si="433">AQ185</f>
        <v>0</v>
      </c>
      <c r="AO185" s="39"/>
      <c r="AP185" s="39">
        <v>0</v>
      </c>
      <c r="AQ185" s="39">
        <v>0</v>
      </c>
      <c r="AR185" s="39">
        <v>0</v>
      </c>
      <c r="AS185" s="38">
        <f t="shared" ref="AS185" si="434">AV185</f>
        <v>0</v>
      </c>
      <c r="AT185" s="39"/>
      <c r="AU185" s="39">
        <v>0</v>
      </c>
      <c r="AV185" s="39">
        <v>0</v>
      </c>
      <c r="AW185" s="39">
        <v>0</v>
      </c>
      <c r="AX185" s="38">
        <f t="shared" ref="AX185" si="435">BA185</f>
        <v>0</v>
      </c>
      <c r="AY185" s="39"/>
      <c r="AZ185" s="39">
        <v>0</v>
      </c>
      <c r="BA185" s="39">
        <v>0</v>
      </c>
      <c r="BB185" s="39">
        <v>0</v>
      </c>
      <c r="BC185" s="38">
        <f t="shared" ref="BC185" si="436">BF185</f>
        <v>0</v>
      </c>
      <c r="BD185" s="39"/>
      <c r="BE185" s="39">
        <v>0</v>
      </c>
      <c r="BF185" s="39">
        <v>0</v>
      </c>
      <c r="BG185" s="39">
        <v>0</v>
      </c>
    </row>
    <row r="186" spans="1:59" ht="78.75" x14ac:dyDescent="0.25">
      <c r="A186" s="10" t="s">
        <v>306</v>
      </c>
      <c r="B186" s="58" t="s">
        <v>307</v>
      </c>
      <c r="C186" s="17" t="s">
        <v>21</v>
      </c>
      <c r="D186" s="17" t="s">
        <v>31</v>
      </c>
      <c r="E186" s="11">
        <f t="shared" ref="E186" si="437">J186+O186+T186+Y186+AD186+AI186+AN186+AS186+AX186+BC186</f>
        <v>5664.5</v>
      </c>
      <c r="F186" s="11">
        <f t="shared" ref="F186" si="438">K186+P186+U186+Z186+AE186+AJ186+AO186+AT186+AY186+BD186</f>
        <v>0</v>
      </c>
      <c r="G186" s="11">
        <f t="shared" ref="G186" si="439">L186+Q186+V186+AA186+AF186+AK186+AP186+AU186+AZ186+BE186</f>
        <v>0</v>
      </c>
      <c r="H186" s="11">
        <f t="shared" ref="H186" si="440">M186+R186+W186+AB186+AG186+AL186+AQ186+AV186+BA186+BF186</f>
        <v>5664.5</v>
      </c>
      <c r="I186" s="11">
        <f t="shared" ref="I186" si="441">N186+S186+X186+AC186+AH186+AM186+AR186+AW186+BB186+BG186</f>
        <v>0</v>
      </c>
      <c r="J186" s="38">
        <f t="shared" ref="J186" si="442">M186</f>
        <v>0</v>
      </c>
      <c r="K186" s="24"/>
      <c r="L186" s="24">
        <v>0</v>
      </c>
      <c r="M186" s="43">
        <v>0</v>
      </c>
      <c r="N186" s="24">
        <v>0</v>
      </c>
      <c r="O186" s="38">
        <f t="shared" ref="O186" si="443">R186</f>
        <v>0</v>
      </c>
      <c r="P186" s="39"/>
      <c r="Q186" s="39">
        <v>0</v>
      </c>
      <c r="R186" s="43">
        <v>0</v>
      </c>
      <c r="S186" s="39">
        <v>0</v>
      </c>
      <c r="T186" s="38">
        <f t="shared" ref="T186" si="444">W186</f>
        <v>0</v>
      </c>
      <c r="U186" s="39"/>
      <c r="V186" s="39">
        <v>0</v>
      </c>
      <c r="W186" s="39">
        <v>0</v>
      </c>
      <c r="X186" s="39">
        <v>0</v>
      </c>
      <c r="Y186" s="38">
        <f t="shared" ref="Y186" si="445">AB186</f>
        <v>2832.3</v>
      </c>
      <c r="Z186" s="39"/>
      <c r="AA186" s="39">
        <v>0</v>
      </c>
      <c r="AB186" s="88">
        <v>2832.3</v>
      </c>
      <c r="AC186" s="39">
        <v>0</v>
      </c>
      <c r="AD186" s="38">
        <f t="shared" ref="AD186" si="446">AG186</f>
        <v>2832.2</v>
      </c>
      <c r="AE186" s="39"/>
      <c r="AF186" s="39">
        <v>0</v>
      </c>
      <c r="AG186" s="42">
        <v>2832.2</v>
      </c>
      <c r="AH186" s="39">
        <v>0</v>
      </c>
      <c r="AI186" s="38">
        <f t="shared" ref="AI186" si="447">AL186</f>
        <v>0</v>
      </c>
      <c r="AJ186" s="39"/>
      <c r="AK186" s="39">
        <v>0</v>
      </c>
      <c r="AL186" s="39">
        <v>0</v>
      </c>
      <c r="AM186" s="39">
        <v>0</v>
      </c>
      <c r="AN186" s="38">
        <f t="shared" ref="AN186" si="448">AQ186</f>
        <v>0</v>
      </c>
      <c r="AO186" s="39"/>
      <c r="AP186" s="39">
        <v>0</v>
      </c>
      <c r="AQ186" s="39">
        <v>0</v>
      </c>
      <c r="AR186" s="39">
        <v>0</v>
      </c>
      <c r="AS186" s="38">
        <f t="shared" ref="AS186" si="449">AV186</f>
        <v>0</v>
      </c>
      <c r="AT186" s="39"/>
      <c r="AU186" s="39">
        <v>0</v>
      </c>
      <c r="AV186" s="39">
        <v>0</v>
      </c>
      <c r="AW186" s="39">
        <v>0</v>
      </c>
      <c r="AX186" s="38">
        <f t="shared" ref="AX186" si="450">BA186</f>
        <v>0</v>
      </c>
      <c r="AY186" s="39"/>
      <c r="AZ186" s="39">
        <v>0</v>
      </c>
      <c r="BA186" s="39">
        <v>0</v>
      </c>
      <c r="BB186" s="39">
        <v>0</v>
      </c>
      <c r="BC186" s="38">
        <f t="shared" ref="BC186" si="451">BF186</f>
        <v>0</v>
      </c>
      <c r="BD186" s="39"/>
      <c r="BE186" s="39">
        <v>0</v>
      </c>
      <c r="BF186" s="39">
        <v>0</v>
      </c>
      <c r="BG186" s="39">
        <v>0</v>
      </c>
    </row>
    <row r="187" spans="1:59" ht="47.25" x14ac:dyDescent="0.25">
      <c r="A187" s="10" t="s">
        <v>311</v>
      </c>
      <c r="B187" s="58" t="s">
        <v>312</v>
      </c>
      <c r="C187" s="17" t="s">
        <v>21</v>
      </c>
      <c r="D187" s="17" t="s">
        <v>31</v>
      </c>
      <c r="E187" s="11">
        <f t="shared" ref="E187" si="452">J187+O187+T187+Y187+AD187+AI187+AN187+AS187+AX187+BC187</f>
        <v>2190.5</v>
      </c>
      <c r="F187" s="11">
        <f t="shared" ref="F187" si="453">K187+P187+U187+Z187+AE187+AJ187+AO187+AT187+AY187+BD187</f>
        <v>0</v>
      </c>
      <c r="G187" s="11">
        <f t="shared" ref="G187" si="454">L187+Q187+V187+AA187+AF187+AK187+AP187+AU187+AZ187+BE187</f>
        <v>0</v>
      </c>
      <c r="H187" s="11">
        <f t="shared" ref="H187" si="455">M187+R187+W187+AB187+AG187+AL187+AQ187+AV187+BA187+BF187</f>
        <v>2190.5</v>
      </c>
      <c r="I187" s="11">
        <f t="shared" ref="I187" si="456">N187+S187+X187+AC187+AH187+AM187+AR187+AW187+BB187+BG187</f>
        <v>0</v>
      </c>
      <c r="J187" s="38">
        <f t="shared" ref="J187" si="457">M187</f>
        <v>0</v>
      </c>
      <c r="K187" s="24"/>
      <c r="L187" s="24">
        <v>0</v>
      </c>
      <c r="M187" s="43">
        <v>0</v>
      </c>
      <c r="N187" s="24">
        <v>0</v>
      </c>
      <c r="O187" s="38">
        <f t="shared" ref="O187" si="458">R187</f>
        <v>0</v>
      </c>
      <c r="P187" s="39"/>
      <c r="Q187" s="39">
        <v>0</v>
      </c>
      <c r="R187" s="43">
        <v>0</v>
      </c>
      <c r="S187" s="39">
        <v>0</v>
      </c>
      <c r="T187" s="38">
        <f t="shared" ref="T187" si="459">W187</f>
        <v>0</v>
      </c>
      <c r="U187" s="39"/>
      <c r="V187" s="39">
        <v>0</v>
      </c>
      <c r="W187" s="39">
        <v>0</v>
      </c>
      <c r="X187" s="39">
        <v>0</v>
      </c>
      <c r="Y187" s="38">
        <f t="shared" ref="Y187" si="460">AB187</f>
        <v>2190.5</v>
      </c>
      <c r="Z187" s="39"/>
      <c r="AA187" s="39">
        <v>0</v>
      </c>
      <c r="AB187" s="88">
        <v>2190.5</v>
      </c>
      <c r="AC187" s="39">
        <v>0</v>
      </c>
      <c r="AD187" s="38">
        <f t="shared" ref="AD187" si="461">AG187</f>
        <v>0</v>
      </c>
      <c r="AE187" s="39"/>
      <c r="AF187" s="39">
        <v>0</v>
      </c>
      <c r="AG187" s="42">
        <v>0</v>
      </c>
      <c r="AH187" s="39">
        <v>0</v>
      </c>
      <c r="AI187" s="38">
        <f t="shared" ref="AI187" si="462">AL187</f>
        <v>0</v>
      </c>
      <c r="AJ187" s="39"/>
      <c r="AK187" s="39">
        <v>0</v>
      </c>
      <c r="AL187" s="39">
        <v>0</v>
      </c>
      <c r="AM187" s="39">
        <v>0</v>
      </c>
      <c r="AN187" s="38">
        <f t="shared" ref="AN187" si="463">AQ187</f>
        <v>0</v>
      </c>
      <c r="AO187" s="39"/>
      <c r="AP187" s="39">
        <v>0</v>
      </c>
      <c r="AQ187" s="39">
        <v>0</v>
      </c>
      <c r="AR187" s="39">
        <v>0</v>
      </c>
      <c r="AS187" s="38">
        <f t="shared" ref="AS187" si="464">AV187</f>
        <v>0</v>
      </c>
      <c r="AT187" s="39"/>
      <c r="AU187" s="39">
        <v>0</v>
      </c>
      <c r="AV187" s="39">
        <v>0</v>
      </c>
      <c r="AW187" s="39">
        <v>0</v>
      </c>
      <c r="AX187" s="38">
        <f t="shared" ref="AX187" si="465">BA187</f>
        <v>0</v>
      </c>
      <c r="AY187" s="39"/>
      <c r="AZ187" s="39">
        <v>0</v>
      </c>
      <c r="BA187" s="39">
        <v>0</v>
      </c>
      <c r="BB187" s="39">
        <v>0</v>
      </c>
      <c r="BC187" s="38">
        <f t="shared" ref="BC187" si="466">BF187</f>
        <v>0</v>
      </c>
      <c r="BD187" s="39"/>
      <c r="BE187" s="39">
        <v>0</v>
      </c>
      <c r="BF187" s="39">
        <v>0</v>
      </c>
      <c r="BG187" s="39">
        <v>0</v>
      </c>
    </row>
    <row r="188" spans="1:59" ht="78.75" x14ac:dyDescent="0.25">
      <c r="A188" s="10" t="s">
        <v>315</v>
      </c>
      <c r="B188" s="58" t="s">
        <v>316</v>
      </c>
      <c r="C188" s="17" t="s">
        <v>21</v>
      </c>
      <c r="D188" s="17" t="s">
        <v>31</v>
      </c>
      <c r="E188" s="11">
        <f t="shared" ref="E188" si="467">J188+O188+T188+Y188+AD188+AI188+AN188+AS188+AX188+BC188</f>
        <v>2243.8000000000002</v>
      </c>
      <c r="F188" s="11">
        <f t="shared" ref="F188" si="468">K188+P188+U188+Z188+AE188+AJ188+AO188+AT188+AY188+BD188</f>
        <v>0</v>
      </c>
      <c r="G188" s="11">
        <f t="shared" ref="G188" si="469">L188+Q188+V188+AA188+AF188+AK188+AP188+AU188+AZ188+BE188</f>
        <v>0</v>
      </c>
      <c r="H188" s="11">
        <f t="shared" ref="H188" si="470">M188+R188+W188+AB188+AG188+AL188+AQ188+AV188+BA188+BF188</f>
        <v>2243.8000000000002</v>
      </c>
      <c r="I188" s="11">
        <f t="shared" ref="I188" si="471">N188+S188+X188+AC188+AH188+AM188+AR188+AW188+BB188+BG188</f>
        <v>0</v>
      </c>
      <c r="J188" s="38">
        <f t="shared" ref="J188" si="472">M188</f>
        <v>0</v>
      </c>
      <c r="K188" s="24"/>
      <c r="L188" s="24">
        <v>0</v>
      </c>
      <c r="M188" s="43">
        <v>0</v>
      </c>
      <c r="N188" s="24">
        <v>0</v>
      </c>
      <c r="O188" s="38">
        <f t="shared" ref="O188" si="473">R188</f>
        <v>0</v>
      </c>
      <c r="P188" s="39"/>
      <c r="Q188" s="39">
        <v>0</v>
      </c>
      <c r="R188" s="43">
        <v>0</v>
      </c>
      <c r="S188" s="39">
        <v>0</v>
      </c>
      <c r="T188" s="38">
        <f t="shared" ref="T188" si="474">W188</f>
        <v>0</v>
      </c>
      <c r="U188" s="39"/>
      <c r="V188" s="39">
        <v>0</v>
      </c>
      <c r="W188" s="39">
        <v>0</v>
      </c>
      <c r="X188" s="39">
        <v>0</v>
      </c>
      <c r="Y188" s="38">
        <f t="shared" ref="Y188" si="475">AB188</f>
        <v>2243.8000000000002</v>
      </c>
      <c r="Z188" s="39"/>
      <c r="AA188" s="39">
        <v>0</v>
      </c>
      <c r="AB188" s="88">
        <v>2243.8000000000002</v>
      </c>
      <c r="AC188" s="39">
        <v>0</v>
      </c>
      <c r="AD188" s="38">
        <f t="shared" ref="AD188" si="476">AG188</f>
        <v>0</v>
      </c>
      <c r="AE188" s="39"/>
      <c r="AF188" s="39">
        <v>0</v>
      </c>
      <c r="AG188" s="42">
        <v>0</v>
      </c>
      <c r="AH188" s="39">
        <v>0</v>
      </c>
      <c r="AI188" s="38">
        <f t="shared" ref="AI188" si="477">AL188</f>
        <v>0</v>
      </c>
      <c r="AJ188" s="39"/>
      <c r="AK188" s="39">
        <v>0</v>
      </c>
      <c r="AL188" s="39">
        <v>0</v>
      </c>
      <c r="AM188" s="39">
        <v>0</v>
      </c>
      <c r="AN188" s="38">
        <f t="shared" ref="AN188" si="478">AQ188</f>
        <v>0</v>
      </c>
      <c r="AO188" s="39"/>
      <c r="AP188" s="39">
        <v>0</v>
      </c>
      <c r="AQ188" s="39">
        <v>0</v>
      </c>
      <c r="AR188" s="39">
        <v>0</v>
      </c>
      <c r="AS188" s="38">
        <f t="shared" ref="AS188" si="479">AV188</f>
        <v>0</v>
      </c>
      <c r="AT188" s="39"/>
      <c r="AU188" s="39">
        <v>0</v>
      </c>
      <c r="AV188" s="39">
        <v>0</v>
      </c>
      <c r="AW188" s="39">
        <v>0</v>
      </c>
      <c r="AX188" s="38">
        <f t="shared" ref="AX188" si="480">BA188</f>
        <v>0</v>
      </c>
      <c r="AY188" s="39"/>
      <c r="AZ188" s="39">
        <v>0</v>
      </c>
      <c r="BA188" s="39">
        <v>0</v>
      </c>
      <c r="BB188" s="39">
        <v>0</v>
      </c>
      <c r="BC188" s="38">
        <f t="shared" ref="BC188" si="481">BF188</f>
        <v>0</v>
      </c>
      <c r="BD188" s="39"/>
      <c r="BE188" s="39">
        <v>0</v>
      </c>
      <c r="BF188" s="39">
        <v>0</v>
      </c>
      <c r="BG188" s="39">
        <v>0</v>
      </c>
    </row>
    <row r="189" spans="1:59" ht="63" x14ac:dyDescent="0.25">
      <c r="A189" s="10" t="s">
        <v>317</v>
      </c>
      <c r="B189" s="58" t="s">
        <v>318</v>
      </c>
      <c r="C189" s="17" t="s">
        <v>21</v>
      </c>
      <c r="D189" s="17" t="s">
        <v>31</v>
      </c>
      <c r="E189" s="11">
        <f t="shared" ref="E189" si="482">J189+O189+T189+Y189+AD189+AI189+AN189+AS189+AX189+BC189</f>
        <v>516.1</v>
      </c>
      <c r="F189" s="11">
        <f t="shared" ref="F189" si="483">K189+P189+U189+Z189+AE189+AJ189+AO189+AT189+AY189+BD189</f>
        <v>0</v>
      </c>
      <c r="G189" s="11">
        <f t="shared" ref="G189" si="484">L189+Q189+V189+AA189+AF189+AK189+AP189+AU189+AZ189+BE189</f>
        <v>0</v>
      </c>
      <c r="H189" s="11">
        <f t="shared" ref="H189" si="485">M189+R189+W189+AB189+AG189+AL189+AQ189+AV189+BA189+BF189</f>
        <v>516.1</v>
      </c>
      <c r="I189" s="11">
        <f t="shared" ref="I189" si="486">N189+S189+X189+AC189+AH189+AM189+AR189+AW189+BB189+BG189</f>
        <v>0</v>
      </c>
      <c r="J189" s="38">
        <f t="shared" ref="J189" si="487">M189</f>
        <v>0</v>
      </c>
      <c r="K189" s="24"/>
      <c r="L189" s="24">
        <v>0</v>
      </c>
      <c r="M189" s="43">
        <v>0</v>
      </c>
      <c r="N189" s="24">
        <v>0</v>
      </c>
      <c r="O189" s="38">
        <f t="shared" ref="O189" si="488">R189</f>
        <v>0</v>
      </c>
      <c r="P189" s="39"/>
      <c r="Q189" s="39">
        <v>0</v>
      </c>
      <c r="R189" s="43">
        <v>0</v>
      </c>
      <c r="S189" s="39">
        <v>0</v>
      </c>
      <c r="T189" s="38">
        <f t="shared" ref="T189" si="489">W189</f>
        <v>0</v>
      </c>
      <c r="U189" s="39"/>
      <c r="V189" s="39">
        <v>0</v>
      </c>
      <c r="W189" s="39">
        <v>0</v>
      </c>
      <c r="X189" s="39">
        <v>0</v>
      </c>
      <c r="Y189" s="38">
        <f t="shared" ref="Y189" si="490">AB189</f>
        <v>516.1</v>
      </c>
      <c r="Z189" s="39"/>
      <c r="AA189" s="39">
        <v>0</v>
      </c>
      <c r="AB189" s="89">
        <v>516.1</v>
      </c>
      <c r="AC189" s="39">
        <v>0</v>
      </c>
      <c r="AD189" s="38">
        <f t="shared" ref="AD189" si="491">AG189</f>
        <v>0</v>
      </c>
      <c r="AE189" s="39"/>
      <c r="AF189" s="39">
        <v>0</v>
      </c>
      <c r="AG189" s="42">
        <v>0</v>
      </c>
      <c r="AH189" s="39">
        <v>0</v>
      </c>
      <c r="AI189" s="38">
        <f t="shared" ref="AI189" si="492">AL189</f>
        <v>0</v>
      </c>
      <c r="AJ189" s="39"/>
      <c r="AK189" s="39">
        <v>0</v>
      </c>
      <c r="AL189" s="39">
        <v>0</v>
      </c>
      <c r="AM189" s="39">
        <v>0</v>
      </c>
      <c r="AN189" s="38">
        <f t="shared" ref="AN189" si="493">AQ189</f>
        <v>0</v>
      </c>
      <c r="AO189" s="39"/>
      <c r="AP189" s="39">
        <v>0</v>
      </c>
      <c r="AQ189" s="39">
        <v>0</v>
      </c>
      <c r="AR189" s="39">
        <v>0</v>
      </c>
      <c r="AS189" s="38">
        <f t="shared" ref="AS189" si="494">AV189</f>
        <v>0</v>
      </c>
      <c r="AT189" s="39"/>
      <c r="AU189" s="39">
        <v>0</v>
      </c>
      <c r="AV189" s="39">
        <v>0</v>
      </c>
      <c r="AW189" s="39">
        <v>0</v>
      </c>
      <c r="AX189" s="38">
        <f t="shared" ref="AX189" si="495">BA189</f>
        <v>0</v>
      </c>
      <c r="AY189" s="39"/>
      <c r="AZ189" s="39">
        <v>0</v>
      </c>
      <c r="BA189" s="39">
        <v>0</v>
      </c>
      <c r="BB189" s="39">
        <v>0</v>
      </c>
      <c r="BC189" s="38">
        <f t="shared" ref="BC189" si="496">BF189</f>
        <v>0</v>
      </c>
      <c r="BD189" s="39"/>
      <c r="BE189" s="39">
        <v>0</v>
      </c>
      <c r="BF189" s="39">
        <v>0</v>
      </c>
      <c r="BG189" s="39">
        <v>0</v>
      </c>
    </row>
    <row r="190" spans="1:59" ht="78.75" x14ac:dyDescent="0.25">
      <c r="A190" s="10" t="s">
        <v>317</v>
      </c>
      <c r="B190" s="58" t="s">
        <v>325</v>
      </c>
      <c r="C190" s="17" t="s">
        <v>21</v>
      </c>
      <c r="D190" s="17" t="s">
        <v>31</v>
      </c>
      <c r="E190" s="11">
        <f t="shared" ref="E190:E192" si="497">J190+O190+T190+Y190+AD190+AI190+AN190+AS190+AX190+BC190</f>
        <v>511.1</v>
      </c>
      <c r="F190" s="11">
        <f t="shared" ref="F190:F192" si="498">K190+P190+U190+Z190+AE190+AJ190+AO190+AT190+AY190+BD190</f>
        <v>0</v>
      </c>
      <c r="G190" s="11">
        <f t="shared" ref="G190:G192" si="499">L190+Q190+V190+AA190+AF190+AK190+AP190+AU190+AZ190+BE190</f>
        <v>0</v>
      </c>
      <c r="H190" s="11">
        <f t="shared" ref="H190:H192" si="500">M190+R190+W190+AB190+AG190+AL190+AQ190+AV190+BA190+BF190</f>
        <v>511.1</v>
      </c>
      <c r="I190" s="11">
        <f t="shared" ref="I190:I192" si="501">N190+S190+X190+AC190+AH190+AM190+AR190+AW190+BB190+BG190</f>
        <v>0</v>
      </c>
      <c r="J190" s="38">
        <f t="shared" ref="J190:J192" si="502">M190</f>
        <v>0</v>
      </c>
      <c r="K190" s="24"/>
      <c r="L190" s="24">
        <v>0</v>
      </c>
      <c r="M190" s="43">
        <v>0</v>
      </c>
      <c r="N190" s="24">
        <v>0</v>
      </c>
      <c r="O190" s="38">
        <f t="shared" ref="O190:O192" si="503">R190</f>
        <v>0</v>
      </c>
      <c r="P190" s="39"/>
      <c r="Q190" s="39">
        <v>0</v>
      </c>
      <c r="R190" s="43">
        <v>0</v>
      </c>
      <c r="S190" s="39">
        <v>0</v>
      </c>
      <c r="T190" s="38">
        <f t="shared" ref="T190:T192" si="504">W190</f>
        <v>0</v>
      </c>
      <c r="U190" s="39"/>
      <c r="V190" s="39">
        <v>0</v>
      </c>
      <c r="W190" s="39">
        <v>0</v>
      </c>
      <c r="X190" s="39">
        <v>0</v>
      </c>
      <c r="Y190" s="38">
        <f t="shared" ref="Y190:Y192" si="505">AB190</f>
        <v>511.1</v>
      </c>
      <c r="Z190" s="39"/>
      <c r="AA190" s="53">
        <v>0</v>
      </c>
      <c r="AB190" s="79">
        <v>511.1</v>
      </c>
      <c r="AC190" s="54">
        <v>0</v>
      </c>
      <c r="AD190" s="38">
        <f t="shared" ref="AD190:AD192" si="506">AG190</f>
        <v>0</v>
      </c>
      <c r="AE190" s="39"/>
      <c r="AF190" s="39">
        <v>0</v>
      </c>
      <c r="AG190" s="42">
        <v>0</v>
      </c>
      <c r="AH190" s="39">
        <v>0</v>
      </c>
      <c r="AI190" s="38">
        <f t="shared" ref="AI190:AI192" si="507">AL190</f>
        <v>0</v>
      </c>
      <c r="AJ190" s="39"/>
      <c r="AK190" s="39">
        <v>0</v>
      </c>
      <c r="AL190" s="39">
        <v>0</v>
      </c>
      <c r="AM190" s="39">
        <v>0</v>
      </c>
      <c r="AN190" s="38">
        <f t="shared" ref="AN190:AN192" si="508">AQ190</f>
        <v>0</v>
      </c>
      <c r="AO190" s="39"/>
      <c r="AP190" s="39">
        <v>0</v>
      </c>
      <c r="AQ190" s="39">
        <v>0</v>
      </c>
      <c r="AR190" s="39">
        <v>0</v>
      </c>
      <c r="AS190" s="38">
        <f t="shared" ref="AS190:AS192" si="509">AV190</f>
        <v>0</v>
      </c>
      <c r="AT190" s="39"/>
      <c r="AU190" s="39">
        <v>0</v>
      </c>
      <c r="AV190" s="39">
        <v>0</v>
      </c>
      <c r="AW190" s="39">
        <v>0</v>
      </c>
      <c r="AX190" s="38">
        <f t="shared" ref="AX190:AX192" si="510">BA190</f>
        <v>0</v>
      </c>
      <c r="AY190" s="39"/>
      <c r="AZ190" s="39">
        <v>0</v>
      </c>
      <c r="BA190" s="39">
        <v>0</v>
      </c>
      <c r="BB190" s="39">
        <v>0</v>
      </c>
      <c r="BC190" s="38">
        <f t="shared" ref="BC190:BC192" si="511">BF190</f>
        <v>0</v>
      </c>
      <c r="BD190" s="39"/>
      <c r="BE190" s="39">
        <v>0</v>
      </c>
      <c r="BF190" s="39">
        <v>0</v>
      </c>
      <c r="BG190" s="39">
        <v>0</v>
      </c>
    </row>
    <row r="191" spans="1:59" ht="63" x14ac:dyDescent="0.25">
      <c r="A191" s="10" t="s">
        <v>317</v>
      </c>
      <c r="B191" s="58" t="s">
        <v>327</v>
      </c>
      <c r="C191" s="17" t="s">
        <v>21</v>
      </c>
      <c r="D191" s="17" t="s">
        <v>31</v>
      </c>
      <c r="E191" s="11">
        <f t="shared" si="497"/>
        <v>494.6</v>
      </c>
      <c r="F191" s="11">
        <f t="shared" si="498"/>
        <v>0</v>
      </c>
      <c r="G191" s="11">
        <f t="shared" si="499"/>
        <v>0</v>
      </c>
      <c r="H191" s="11">
        <f t="shared" si="500"/>
        <v>494.6</v>
      </c>
      <c r="I191" s="11">
        <f t="shared" si="501"/>
        <v>0</v>
      </c>
      <c r="J191" s="38">
        <f t="shared" si="502"/>
        <v>0</v>
      </c>
      <c r="K191" s="24"/>
      <c r="L191" s="24">
        <v>0</v>
      </c>
      <c r="M191" s="43">
        <v>0</v>
      </c>
      <c r="N191" s="24">
        <v>0</v>
      </c>
      <c r="O191" s="38">
        <f t="shared" si="503"/>
        <v>0</v>
      </c>
      <c r="P191" s="39"/>
      <c r="Q191" s="39">
        <v>0</v>
      </c>
      <c r="R191" s="43">
        <v>0</v>
      </c>
      <c r="S191" s="39">
        <v>0</v>
      </c>
      <c r="T191" s="38">
        <f t="shared" si="504"/>
        <v>0</v>
      </c>
      <c r="U191" s="39"/>
      <c r="V191" s="39">
        <v>0</v>
      </c>
      <c r="W191" s="39">
        <v>0</v>
      </c>
      <c r="X191" s="39">
        <v>0</v>
      </c>
      <c r="Y191" s="38">
        <f t="shared" si="505"/>
        <v>494.6</v>
      </c>
      <c r="Z191" s="39"/>
      <c r="AA191" s="53">
        <v>0</v>
      </c>
      <c r="AB191" s="79">
        <v>494.6</v>
      </c>
      <c r="AC191" s="54">
        <v>0</v>
      </c>
      <c r="AD191" s="38">
        <f t="shared" si="506"/>
        <v>0</v>
      </c>
      <c r="AE191" s="39"/>
      <c r="AF191" s="39">
        <v>0</v>
      </c>
      <c r="AG191" s="42">
        <v>0</v>
      </c>
      <c r="AH191" s="39">
        <v>0</v>
      </c>
      <c r="AI191" s="38">
        <f t="shared" si="507"/>
        <v>0</v>
      </c>
      <c r="AJ191" s="39"/>
      <c r="AK191" s="39">
        <v>0</v>
      </c>
      <c r="AL191" s="39">
        <v>0</v>
      </c>
      <c r="AM191" s="39">
        <v>0</v>
      </c>
      <c r="AN191" s="38">
        <f t="shared" si="508"/>
        <v>0</v>
      </c>
      <c r="AO191" s="39"/>
      <c r="AP191" s="39">
        <v>0</v>
      </c>
      <c r="AQ191" s="39">
        <v>0</v>
      </c>
      <c r="AR191" s="39">
        <v>0</v>
      </c>
      <c r="AS191" s="38">
        <f t="shared" si="509"/>
        <v>0</v>
      </c>
      <c r="AT191" s="39"/>
      <c r="AU191" s="39">
        <v>0</v>
      </c>
      <c r="AV191" s="39">
        <v>0</v>
      </c>
      <c r="AW191" s="39">
        <v>0</v>
      </c>
      <c r="AX191" s="38">
        <f t="shared" si="510"/>
        <v>0</v>
      </c>
      <c r="AY191" s="39"/>
      <c r="AZ191" s="39">
        <v>0</v>
      </c>
      <c r="BA191" s="39">
        <v>0</v>
      </c>
      <c r="BB191" s="39">
        <v>0</v>
      </c>
      <c r="BC191" s="38">
        <f t="shared" si="511"/>
        <v>0</v>
      </c>
      <c r="BD191" s="39"/>
      <c r="BE191" s="39">
        <v>0</v>
      </c>
      <c r="BF191" s="39">
        <v>0</v>
      </c>
      <c r="BG191" s="39">
        <v>0</v>
      </c>
    </row>
    <row r="192" spans="1:59" ht="78.75" x14ac:dyDescent="0.25">
      <c r="A192" s="10" t="s">
        <v>317</v>
      </c>
      <c r="B192" s="58" t="s">
        <v>326</v>
      </c>
      <c r="C192" s="17" t="s">
        <v>21</v>
      </c>
      <c r="D192" s="17" t="s">
        <v>31</v>
      </c>
      <c r="E192" s="11">
        <f t="shared" si="497"/>
        <v>1281.5</v>
      </c>
      <c r="F192" s="11">
        <f t="shared" si="498"/>
        <v>0</v>
      </c>
      <c r="G192" s="11">
        <f t="shared" si="499"/>
        <v>0</v>
      </c>
      <c r="H192" s="11">
        <f t="shared" si="500"/>
        <v>1281.5</v>
      </c>
      <c r="I192" s="11">
        <f t="shared" si="501"/>
        <v>0</v>
      </c>
      <c r="J192" s="38">
        <f t="shared" si="502"/>
        <v>0</v>
      </c>
      <c r="K192" s="24"/>
      <c r="L192" s="24">
        <v>0</v>
      </c>
      <c r="M192" s="43">
        <v>0</v>
      </c>
      <c r="N192" s="24">
        <v>0</v>
      </c>
      <c r="O192" s="38">
        <f t="shared" si="503"/>
        <v>0</v>
      </c>
      <c r="P192" s="39"/>
      <c r="Q192" s="39">
        <v>0</v>
      </c>
      <c r="R192" s="43">
        <v>0</v>
      </c>
      <c r="S192" s="39">
        <v>0</v>
      </c>
      <c r="T192" s="38">
        <f t="shared" si="504"/>
        <v>0</v>
      </c>
      <c r="U192" s="39"/>
      <c r="V192" s="39">
        <v>0</v>
      </c>
      <c r="W192" s="39">
        <v>0</v>
      </c>
      <c r="X192" s="39">
        <v>0</v>
      </c>
      <c r="Y192" s="38">
        <f t="shared" si="505"/>
        <v>1281.5</v>
      </c>
      <c r="Z192" s="39"/>
      <c r="AA192" s="53">
        <v>0</v>
      </c>
      <c r="AB192" s="85">
        <v>1281.5</v>
      </c>
      <c r="AC192" s="54">
        <v>0</v>
      </c>
      <c r="AD192" s="38">
        <f t="shared" si="506"/>
        <v>0</v>
      </c>
      <c r="AE192" s="39"/>
      <c r="AF192" s="39">
        <v>0</v>
      </c>
      <c r="AG192" s="42">
        <v>0</v>
      </c>
      <c r="AH192" s="39">
        <v>0</v>
      </c>
      <c r="AI192" s="38">
        <f t="shared" si="507"/>
        <v>0</v>
      </c>
      <c r="AJ192" s="39"/>
      <c r="AK192" s="39">
        <v>0</v>
      </c>
      <c r="AL192" s="39">
        <v>0</v>
      </c>
      <c r="AM192" s="39">
        <v>0</v>
      </c>
      <c r="AN192" s="38">
        <f t="shared" si="508"/>
        <v>0</v>
      </c>
      <c r="AO192" s="39"/>
      <c r="AP192" s="39">
        <v>0</v>
      </c>
      <c r="AQ192" s="39">
        <v>0</v>
      </c>
      <c r="AR192" s="39">
        <v>0</v>
      </c>
      <c r="AS192" s="38">
        <f t="shared" si="509"/>
        <v>0</v>
      </c>
      <c r="AT192" s="39"/>
      <c r="AU192" s="39">
        <v>0</v>
      </c>
      <c r="AV192" s="39">
        <v>0</v>
      </c>
      <c r="AW192" s="39">
        <v>0</v>
      </c>
      <c r="AX192" s="38">
        <f t="shared" si="510"/>
        <v>0</v>
      </c>
      <c r="AY192" s="39"/>
      <c r="AZ192" s="39">
        <v>0</v>
      </c>
      <c r="BA192" s="39">
        <v>0</v>
      </c>
      <c r="BB192" s="39">
        <v>0</v>
      </c>
      <c r="BC192" s="38">
        <f t="shared" si="511"/>
        <v>0</v>
      </c>
      <c r="BD192" s="39"/>
      <c r="BE192" s="39">
        <v>0</v>
      </c>
      <c r="BF192" s="39">
        <v>0</v>
      </c>
      <c r="BG192" s="39">
        <v>0</v>
      </c>
    </row>
    <row r="193" spans="1:59" ht="47.25" x14ac:dyDescent="0.25">
      <c r="A193" s="10" t="s">
        <v>333</v>
      </c>
      <c r="B193" s="58" t="s">
        <v>334</v>
      </c>
      <c r="C193" s="17" t="s">
        <v>21</v>
      </c>
      <c r="D193" s="17" t="s">
        <v>31</v>
      </c>
      <c r="E193" s="11">
        <f t="shared" ref="E193" si="512">J193+O193+T193+Y193+AD193+AI193+AN193+AS193+AX193+BC193</f>
        <v>704.6</v>
      </c>
      <c r="F193" s="11">
        <f t="shared" ref="F193" si="513">K193+P193+U193+Z193+AE193+AJ193+AO193+AT193+AY193+BD193</f>
        <v>0</v>
      </c>
      <c r="G193" s="11">
        <f t="shared" ref="G193" si="514">L193+Q193+V193+AA193+AF193+AK193+AP193+AU193+AZ193+BE193</f>
        <v>0</v>
      </c>
      <c r="H193" s="11">
        <f t="shared" ref="H193" si="515">M193+R193+W193+AB193+AG193+AL193+AQ193+AV193+BA193+BF193</f>
        <v>704.6</v>
      </c>
      <c r="I193" s="11">
        <f t="shared" ref="I193" si="516">N193+S193+X193+AC193+AH193+AM193+AR193+AW193+BB193+BG193</f>
        <v>0</v>
      </c>
      <c r="J193" s="38">
        <f t="shared" ref="J193" si="517">M193</f>
        <v>0</v>
      </c>
      <c r="K193" s="24"/>
      <c r="L193" s="24">
        <v>0</v>
      </c>
      <c r="M193" s="43">
        <v>0</v>
      </c>
      <c r="N193" s="24">
        <v>0</v>
      </c>
      <c r="O193" s="38">
        <f t="shared" ref="O193" si="518">R193</f>
        <v>0</v>
      </c>
      <c r="P193" s="39"/>
      <c r="Q193" s="39">
        <v>0</v>
      </c>
      <c r="R193" s="43">
        <v>0</v>
      </c>
      <c r="S193" s="39">
        <v>0</v>
      </c>
      <c r="T193" s="38">
        <f t="shared" ref="T193" si="519">W193</f>
        <v>0</v>
      </c>
      <c r="U193" s="39"/>
      <c r="V193" s="39">
        <v>0</v>
      </c>
      <c r="W193" s="39">
        <v>0</v>
      </c>
      <c r="X193" s="39">
        <v>0</v>
      </c>
      <c r="Y193" s="38">
        <f t="shared" ref="Y193" si="520">AB193</f>
        <v>704.6</v>
      </c>
      <c r="Z193" s="39"/>
      <c r="AA193" s="53">
        <v>0</v>
      </c>
      <c r="AB193" s="79">
        <v>704.6</v>
      </c>
      <c r="AC193" s="54">
        <v>0</v>
      </c>
      <c r="AD193" s="38">
        <f t="shared" ref="AD193" si="521">AG193</f>
        <v>0</v>
      </c>
      <c r="AE193" s="39"/>
      <c r="AF193" s="39">
        <v>0</v>
      </c>
      <c r="AG193" s="42">
        <v>0</v>
      </c>
      <c r="AH193" s="39">
        <v>0</v>
      </c>
      <c r="AI193" s="38">
        <f t="shared" ref="AI193" si="522">AL193</f>
        <v>0</v>
      </c>
      <c r="AJ193" s="39"/>
      <c r="AK193" s="39">
        <v>0</v>
      </c>
      <c r="AL193" s="39">
        <v>0</v>
      </c>
      <c r="AM193" s="39">
        <v>0</v>
      </c>
      <c r="AN193" s="38">
        <f t="shared" ref="AN193" si="523">AQ193</f>
        <v>0</v>
      </c>
      <c r="AO193" s="39"/>
      <c r="AP193" s="39">
        <v>0</v>
      </c>
      <c r="AQ193" s="39">
        <v>0</v>
      </c>
      <c r="AR193" s="39">
        <v>0</v>
      </c>
      <c r="AS193" s="38">
        <f t="shared" ref="AS193" si="524">AV193</f>
        <v>0</v>
      </c>
      <c r="AT193" s="39"/>
      <c r="AU193" s="39">
        <v>0</v>
      </c>
      <c r="AV193" s="39">
        <v>0</v>
      </c>
      <c r="AW193" s="39">
        <v>0</v>
      </c>
      <c r="AX193" s="38">
        <f t="shared" ref="AX193" si="525">BA193</f>
        <v>0</v>
      </c>
      <c r="AY193" s="39"/>
      <c r="AZ193" s="39">
        <v>0</v>
      </c>
      <c r="BA193" s="39">
        <v>0</v>
      </c>
      <c r="BB193" s="39">
        <v>0</v>
      </c>
      <c r="BC193" s="38">
        <f t="shared" ref="BC193" si="526">BF193</f>
        <v>0</v>
      </c>
      <c r="BD193" s="39"/>
      <c r="BE193" s="39">
        <v>0</v>
      </c>
      <c r="BF193" s="39">
        <v>0</v>
      </c>
      <c r="BG193" s="39">
        <v>0</v>
      </c>
    </row>
    <row r="194" spans="1:59" ht="63" x14ac:dyDescent="0.25">
      <c r="A194" s="10" t="s">
        <v>388</v>
      </c>
      <c r="B194" s="58" t="s">
        <v>387</v>
      </c>
      <c r="C194" s="17" t="s">
        <v>21</v>
      </c>
      <c r="D194" s="17" t="s">
        <v>31</v>
      </c>
      <c r="E194" s="11">
        <f t="shared" ref="E194" si="527">J194+O194+T194+Y194+AD194+AI194+AN194+AS194+AX194+BC194</f>
        <v>560</v>
      </c>
      <c r="F194" s="11">
        <f t="shared" ref="F194" si="528">K194+P194+U194+Z194+AE194+AJ194+AO194+AT194+AY194+BD194</f>
        <v>0</v>
      </c>
      <c r="G194" s="11">
        <f t="shared" ref="G194" si="529">L194+Q194+V194+AA194+AF194+AK194+AP194+AU194+AZ194+BE194</f>
        <v>0</v>
      </c>
      <c r="H194" s="11">
        <f t="shared" ref="H194" si="530">M194+R194+W194+AB194+AG194+AL194+AQ194+AV194+BA194+BF194</f>
        <v>560</v>
      </c>
      <c r="I194" s="11">
        <f t="shared" ref="I194" si="531">N194+S194+X194+AC194+AH194+AM194+AR194+AW194+BB194+BG194</f>
        <v>0</v>
      </c>
      <c r="J194" s="38">
        <f t="shared" ref="J194" si="532">M194</f>
        <v>0</v>
      </c>
      <c r="K194" s="24"/>
      <c r="L194" s="24">
        <v>0</v>
      </c>
      <c r="M194" s="43">
        <v>0</v>
      </c>
      <c r="N194" s="24">
        <v>0</v>
      </c>
      <c r="O194" s="38">
        <f t="shared" ref="O194" si="533">R194</f>
        <v>0</v>
      </c>
      <c r="P194" s="39"/>
      <c r="Q194" s="39">
        <v>0</v>
      </c>
      <c r="R194" s="43">
        <v>0</v>
      </c>
      <c r="S194" s="39">
        <v>0</v>
      </c>
      <c r="T194" s="38">
        <f t="shared" ref="T194" si="534">W194</f>
        <v>0</v>
      </c>
      <c r="U194" s="39"/>
      <c r="V194" s="39">
        <v>0</v>
      </c>
      <c r="W194" s="39">
        <v>0</v>
      </c>
      <c r="X194" s="39">
        <v>0</v>
      </c>
      <c r="Y194" s="38">
        <f t="shared" ref="Y194" si="535">AB194</f>
        <v>560</v>
      </c>
      <c r="Z194" s="39"/>
      <c r="AA194" s="53">
        <v>0</v>
      </c>
      <c r="AB194" s="101">
        <v>560</v>
      </c>
      <c r="AC194" s="54">
        <v>0</v>
      </c>
      <c r="AD194" s="38">
        <f t="shared" ref="AD194" si="536">AG194</f>
        <v>0</v>
      </c>
      <c r="AE194" s="39"/>
      <c r="AF194" s="39">
        <v>0</v>
      </c>
      <c r="AG194" s="42">
        <v>0</v>
      </c>
      <c r="AH194" s="39">
        <v>0</v>
      </c>
      <c r="AI194" s="38">
        <f t="shared" ref="AI194" si="537">AL194</f>
        <v>0</v>
      </c>
      <c r="AJ194" s="39"/>
      <c r="AK194" s="39">
        <v>0</v>
      </c>
      <c r="AL194" s="39">
        <v>0</v>
      </c>
      <c r="AM194" s="39">
        <v>0</v>
      </c>
      <c r="AN194" s="38">
        <f t="shared" ref="AN194" si="538">AQ194</f>
        <v>0</v>
      </c>
      <c r="AO194" s="39"/>
      <c r="AP194" s="39">
        <v>0</v>
      </c>
      <c r="AQ194" s="39">
        <v>0</v>
      </c>
      <c r="AR194" s="39">
        <v>0</v>
      </c>
      <c r="AS194" s="38">
        <f t="shared" ref="AS194" si="539">AV194</f>
        <v>0</v>
      </c>
      <c r="AT194" s="39"/>
      <c r="AU194" s="39">
        <v>0</v>
      </c>
      <c r="AV194" s="39">
        <v>0</v>
      </c>
      <c r="AW194" s="39">
        <v>0</v>
      </c>
      <c r="AX194" s="38">
        <f t="shared" ref="AX194" si="540">BA194</f>
        <v>0</v>
      </c>
      <c r="AY194" s="39"/>
      <c r="AZ194" s="39">
        <v>0</v>
      </c>
      <c r="BA194" s="39">
        <v>0</v>
      </c>
      <c r="BB194" s="39">
        <v>0</v>
      </c>
      <c r="BC194" s="38">
        <f t="shared" ref="BC194" si="541">BF194</f>
        <v>0</v>
      </c>
      <c r="BD194" s="39"/>
      <c r="BE194" s="39">
        <v>0</v>
      </c>
      <c r="BF194" s="39">
        <v>0</v>
      </c>
      <c r="BG194" s="39">
        <v>0</v>
      </c>
    </row>
    <row r="195" spans="1:59" ht="63" x14ac:dyDescent="0.25">
      <c r="A195" s="10" t="s">
        <v>389</v>
      </c>
      <c r="B195" s="58" t="s">
        <v>390</v>
      </c>
      <c r="C195" s="17" t="s">
        <v>21</v>
      </c>
      <c r="D195" s="17" t="s">
        <v>31</v>
      </c>
      <c r="E195" s="11">
        <f t="shared" ref="E195" si="542">J195+O195+T195+Y195+AD195+AI195+AN195+AS195+AX195+BC195</f>
        <v>203.6</v>
      </c>
      <c r="F195" s="11">
        <f t="shared" ref="F195" si="543">K195+P195+U195+Z195+AE195+AJ195+AO195+AT195+AY195+BD195</f>
        <v>0</v>
      </c>
      <c r="G195" s="11">
        <f t="shared" ref="G195" si="544">L195+Q195+V195+AA195+AF195+AK195+AP195+AU195+AZ195+BE195</f>
        <v>0</v>
      </c>
      <c r="H195" s="11">
        <f t="shared" ref="H195" si="545">M195+R195+W195+AB195+AG195+AL195+AQ195+AV195+BA195+BF195</f>
        <v>203.6</v>
      </c>
      <c r="I195" s="11">
        <f t="shared" ref="I195" si="546">N195+S195+X195+AC195+AH195+AM195+AR195+AW195+BB195+BG195</f>
        <v>0</v>
      </c>
      <c r="J195" s="38">
        <f t="shared" ref="J195" si="547">M195</f>
        <v>0</v>
      </c>
      <c r="K195" s="24"/>
      <c r="L195" s="24">
        <v>0</v>
      </c>
      <c r="M195" s="43">
        <v>0</v>
      </c>
      <c r="N195" s="24">
        <v>0</v>
      </c>
      <c r="O195" s="38">
        <f t="shared" ref="O195" si="548">R195</f>
        <v>0</v>
      </c>
      <c r="P195" s="39"/>
      <c r="Q195" s="39">
        <v>0</v>
      </c>
      <c r="R195" s="43">
        <v>0</v>
      </c>
      <c r="S195" s="39">
        <v>0</v>
      </c>
      <c r="T195" s="38">
        <f t="shared" ref="T195" si="549">W195</f>
        <v>0</v>
      </c>
      <c r="U195" s="39"/>
      <c r="V195" s="39">
        <v>0</v>
      </c>
      <c r="W195" s="39">
        <v>0</v>
      </c>
      <c r="X195" s="39">
        <v>0</v>
      </c>
      <c r="Y195" s="38">
        <f t="shared" ref="Y195" si="550">AB195</f>
        <v>203.6</v>
      </c>
      <c r="Z195" s="39"/>
      <c r="AA195" s="53">
        <v>0</v>
      </c>
      <c r="AB195" s="101">
        <v>203.6</v>
      </c>
      <c r="AC195" s="54">
        <v>0</v>
      </c>
      <c r="AD195" s="38">
        <f t="shared" ref="AD195" si="551">AG195</f>
        <v>0</v>
      </c>
      <c r="AE195" s="39"/>
      <c r="AF195" s="39">
        <v>0</v>
      </c>
      <c r="AG195" s="42">
        <v>0</v>
      </c>
      <c r="AH195" s="39">
        <v>0</v>
      </c>
      <c r="AI195" s="38">
        <f t="shared" ref="AI195" si="552">AL195</f>
        <v>0</v>
      </c>
      <c r="AJ195" s="39"/>
      <c r="AK195" s="39">
        <v>0</v>
      </c>
      <c r="AL195" s="39">
        <v>0</v>
      </c>
      <c r="AM195" s="39">
        <v>0</v>
      </c>
      <c r="AN195" s="38">
        <f t="shared" ref="AN195" si="553">AQ195</f>
        <v>0</v>
      </c>
      <c r="AO195" s="39"/>
      <c r="AP195" s="39">
        <v>0</v>
      </c>
      <c r="AQ195" s="39">
        <v>0</v>
      </c>
      <c r="AR195" s="39">
        <v>0</v>
      </c>
      <c r="AS195" s="38">
        <f t="shared" ref="AS195" si="554">AV195</f>
        <v>0</v>
      </c>
      <c r="AT195" s="39"/>
      <c r="AU195" s="39">
        <v>0</v>
      </c>
      <c r="AV195" s="39">
        <v>0</v>
      </c>
      <c r="AW195" s="39">
        <v>0</v>
      </c>
      <c r="AX195" s="38">
        <f t="shared" ref="AX195" si="555">BA195</f>
        <v>0</v>
      </c>
      <c r="AY195" s="39"/>
      <c r="AZ195" s="39">
        <v>0</v>
      </c>
      <c r="BA195" s="39">
        <v>0</v>
      </c>
      <c r="BB195" s="39">
        <v>0</v>
      </c>
      <c r="BC195" s="38">
        <f t="shared" ref="BC195" si="556">BF195</f>
        <v>0</v>
      </c>
      <c r="BD195" s="39"/>
      <c r="BE195" s="39">
        <v>0</v>
      </c>
      <c r="BF195" s="39">
        <v>0</v>
      </c>
      <c r="BG195" s="39">
        <v>0</v>
      </c>
    </row>
    <row r="196" spans="1:59" ht="63" x14ac:dyDescent="0.25">
      <c r="A196" s="10" t="s">
        <v>413</v>
      </c>
      <c r="B196" s="58" t="s">
        <v>414</v>
      </c>
      <c r="C196" s="17" t="s">
        <v>21</v>
      </c>
      <c r="D196" s="17" t="s">
        <v>31</v>
      </c>
      <c r="E196" s="11">
        <f t="shared" ref="E196" si="557">J196+O196+T196+Y196+AD196+AI196+AN196+AS196+AX196+BC196</f>
        <v>2000</v>
      </c>
      <c r="F196" s="11">
        <f t="shared" ref="F196" si="558">K196+P196+U196+Z196+AE196+AJ196+AO196+AT196+AY196+BD196</f>
        <v>0</v>
      </c>
      <c r="G196" s="11">
        <f t="shared" ref="G196" si="559">L196+Q196+V196+AA196+AF196+AK196+AP196+AU196+AZ196+BE196</f>
        <v>0</v>
      </c>
      <c r="H196" s="11">
        <f t="shared" ref="H196" si="560">M196+R196+W196+AB196+AG196+AL196+AQ196+AV196+BA196+BF196</f>
        <v>2000</v>
      </c>
      <c r="I196" s="11">
        <f t="shared" ref="I196" si="561">N196+S196+X196+AC196+AH196+AM196+AR196+AW196+BB196+BG196</f>
        <v>0</v>
      </c>
      <c r="J196" s="38">
        <f t="shared" ref="J196" si="562">M196</f>
        <v>0</v>
      </c>
      <c r="K196" s="24"/>
      <c r="L196" s="24">
        <v>0</v>
      </c>
      <c r="M196" s="43">
        <v>0</v>
      </c>
      <c r="N196" s="24">
        <v>0</v>
      </c>
      <c r="O196" s="38">
        <f t="shared" ref="O196" si="563">R196</f>
        <v>0</v>
      </c>
      <c r="P196" s="39"/>
      <c r="Q196" s="39">
        <v>0</v>
      </c>
      <c r="R196" s="43">
        <v>0</v>
      </c>
      <c r="S196" s="39">
        <v>0</v>
      </c>
      <c r="T196" s="38">
        <f t="shared" ref="T196" si="564">W196</f>
        <v>0</v>
      </c>
      <c r="U196" s="39"/>
      <c r="V196" s="39">
        <v>0</v>
      </c>
      <c r="W196" s="39">
        <v>0</v>
      </c>
      <c r="X196" s="39">
        <v>0</v>
      </c>
      <c r="Y196" s="38">
        <f t="shared" ref="Y196" si="565">AB196</f>
        <v>2000</v>
      </c>
      <c r="Z196" s="39"/>
      <c r="AA196" s="53">
        <v>0</v>
      </c>
      <c r="AB196" s="101">
        <v>2000</v>
      </c>
      <c r="AC196" s="54">
        <v>0</v>
      </c>
      <c r="AD196" s="38">
        <f t="shared" ref="AD196" si="566">AG196</f>
        <v>0</v>
      </c>
      <c r="AE196" s="39"/>
      <c r="AF196" s="39">
        <v>0</v>
      </c>
      <c r="AG196" s="42">
        <v>0</v>
      </c>
      <c r="AH196" s="39">
        <v>0</v>
      </c>
      <c r="AI196" s="38">
        <f t="shared" ref="AI196" si="567">AL196</f>
        <v>0</v>
      </c>
      <c r="AJ196" s="39"/>
      <c r="AK196" s="39">
        <v>0</v>
      </c>
      <c r="AL196" s="39">
        <v>0</v>
      </c>
      <c r="AM196" s="39">
        <v>0</v>
      </c>
      <c r="AN196" s="38">
        <f t="shared" ref="AN196" si="568">AQ196</f>
        <v>0</v>
      </c>
      <c r="AO196" s="39"/>
      <c r="AP196" s="39">
        <v>0</v>
      </c>
      <c r="AQ196" s="39">
        <v>0</v>
      </c>
      <c r="AR196" s="39">
        <v>0</v>
      </c>
      <c r="AS196" s="38">
        <f t="shared" ref="AS196" si="569">AV196</f>
        <v>0</v>
      </c>
      <c r="AT196" s="39"/>
      <c r="AU196" s="39">
        <v>0</v>
      </c>
      <c r="AV196" s="39">
        <v>0</v>
      </c>
      <c r="AW196" s="39">
        <v>0</v>
      </c>
      <c r="AX196" s="38">
        <f t="shared" ref="AX196" si="570">BA196</f>
        <v>0</v>
      </c>
      <c r="AY196" s="39"/>
      <c r="AZ196" s="39">
        <v>0</v>
      </c>
      <c r="BA196" s="39">
        <v>0</v>
      </c>
      <c r="BB196" s="39">
        <v>0</v>
      </c>
      <c r="BC196" s="38">
        <f t="shared" ref="BC196" si="571">BF196</f>
        <v>0</v>
      </c>
      <c r="BD196" s="39"/>
      <c r="BE196" s="39">
        <v>0</v>
      </c>
      <c r="BF196" s="39">
        <v>0</v>
      </c>
      <c r="BG196" s="39">
        <v>0</v>
      </c>
    </row>
    <row r="197" spans="1:59" s="9" customFormat="1" ht="30.75" customHeight="1" x14ac:dyDescent="0.25">
      <c r="A197" s="62" t="s">
        <v>301</v>
      </c>
      <c r="B197" s="122" t="s">
        <v>300</v>
      </c>
      <c r="C197" s="122"/>
      <c r="D197" s="122"/>
      <c r="E197" s="8">
        <f>SUM(E198:E205)</f>
        <v>60000</v>
      </c>
      <c r="F197" s="8">
        <f t="shared" ref="F197:BC197" si="572">SUM(F198:F205)</f>
        <v>0</v>
      </c>
      <c r="G197" s="8">
        <f t="shared" si="572"/>
        <v>0</v>
      </c>
      <c r="H197" s="8">
        <f t="shared" si="572"/>
        <v>60000</v>
      </c>
      <c r="I197" s="8">
        <f t="shared" si="572"/>
        <v>0</v>
      </c>
      <c r="J197" s="8">
        <f t="shared" si="572"/>
        <v>0</v>
      </c>
      <c r="K197" s="8">
        <f t="shared" si="572"/>
        <v>0</v>
      </c>
      <c r="L197" s="8">
        <f t="shared" si="572"/>
        <v>0</v>
      </c>
      <c r="M197" s="8">
        <f t="shared" si="572"/>
        <v>0</v>
      </c>
      <c r="N197" s="8">
        <f t="shared" si="572"/>
        <v>0</v>
      </c>
      <c r="O197" s="8">
        <f t="shared" si="572"/>
        <v>0</v>
      </c>
      <c r="P197" s="8">
        <f t="shared" si="572"/>
        <v>0</v>
      </c>
      <c r="Q197" s="8">
        <f t="shared" si="572"/>
        <v>0</v>
      </c>
      <c r="R197" s="8">
        <f t="shared" si="572"/>
        <v>0</v>
      </c>
      <c r="S197" s="8">
        <f t="shared" si="572"/>
        <v>0</v>
      </c>
      <c r="T197" s="8">
        <f t="shared" si="572"/>
        <v>0</v>
      </c>
      <c r="U197" s="8">
        <f t="shared" si="572"/>
        <v>0</v>
      </c>
      <c r="V197" s="8">
        <f t="shared" si="572"/>
        <v>0</v>
      </c>
      <c r="W197" s="8">
        <f t="shared" si="572"/>
        <v>0</v>
      </c>
      <c r="X197" s="8">
        <f t="shared" si="572"/>
        <v>0</v>
      </c>
      <c r="Y197" s="8">
        <f t="shared" si="572"/>
        <v>20000</v>
      </c>
      <c r="Z197" s="8">
        <f t="shared" si="572"/>
        <v>0</v>
      </c>
      <c r="AA197" s="8">
        <f t="shared" si="572"/>
        <v>0</v>
      </c>
      <c r="AB197" s="8">
        <f t="shared" si="572"/>
        <v>20000</v>
      </c>
      <c r="AC197" s="8">
        <f t="shared" si="572"/>
        <v>0</v>
      </c>
      <c r="AD197" s="8">
        <f t="shared" si="572"/>
        <v>20000</v>
      </c>
      <c r="AE197" s="8">
        <f t="shared" si="572"/>
        <v>0</v>
      </c>
      <c r="AF197" s="8">
        <f t="shared" si="572"/>
        <v>0</v>
      </c>
      <c r="AG197" s="8">
        <f t="shared" si="572"/>
        <v>20000</v>
      </c>
      <c r="AH197" s="8">
        <f t="shared" si="572"/>
        <v>0</v>
      </c>
      <c r="AI197" s="8">
        <f t="shared" si="572"/>
        <v>20000</v>
      </c>
      <c r="AJ197" s="8">
        <f t="shared" si="572"/>
        <v>0</v>
      </c>
      <c r="AK197" s="8">
        <f t="shared" si="572"/>
        <v>0</v>
      </c>
      <c r="AL197" s="8">
        <f t="shared" si="572"/>
        <v>20000</v>
      </c>
      <c r="AM197" s="8">
        <f t="shared" si="572"/>
        <v>0</v>
      </c>
      <c r="AN197" s="8">
        <f t="shared" si="572"/>
        <v>0</v>
      </c>
      <c r="AO197" s="8">
        <f t="shared" si="572"/>
        <v>0</v>
      </c>
      <c r="AP197" s="8">
        <f t="shared" si="572"/>
        <v>0</v>
      </c>
      <c r="AQ197" s="8">
        <f t="shared" si="572"/>
        <v>0</v>
      </c>
      <c r="AR197" s="8">
        <f t="shared" si="572"/>
        <v>0</v>
      </c>
      <c r="AS197" s="8">
        <f t="shared" si="572"/>
        <v>0</v>
      </c>
      <c r="AT197" s="8">
        <f t="shared" si="572"/>
        <v>0</v>
      </c>
      <c r="AU197" s="8">
        <f t="shared" si="572"/>
        <v>0</v>
      </c>
      <c r="AV197" s="8">
        <f t="shared" si="572"/>
        <v>0</v>
      </c>
      <c r="AW197" s="8">
        <f t="shared" si="572"/>
        <v>0</v>
      </c>
      <c r="AX197" s="8">
        <f t="shared" si="572"/>
        <v>0</v>
      </c>
      <c r="AY197" s="8">
        <f t="shared" si="572"/>
        <v>0</v>
      </c>
      <c r="AZ197" s="8">
        <f t="shared" si="572"/>
        <v>0</v>
      </c>
      <c r="BA197" s="8">
        <f t="shared" si="572"/>
        <v>0</v>
      </c>
      <c r="BB197" s="8">
        <f t="shared" si="572"/>
        <v>0</v>
      </c>
      <c r="BC197" s="8">
        <f t="shared" si="572"/>
        <v>0</v>
      </c>
      <c r="BD197" s="8">
        <f t="shared" ref="BD197:BG197" si="573">SUM(BD198)</f>
        <v>0</v>
      </c>
      <c r="BE197" s="8">
        <f t="shared" si="573"/>
        <v>0</v>
      </c>
      <c r="BF197" s="8">
        <f t="shared" si="573"/>
        <v>0</v>
      </c>
      <c r="BG197" s="8">
        <f t="shared" si="573"/>
        <v>0</v>
      </c>
    </row>
    <row r="198" spans="1:59" ht="31.5" x14ac:dyDescent="0.25">
      <c r="A198" s="10" t="s">
        <v>302</v>
      </c>
      <c r="B198" s="102" t="s">
        <v>303</v>
      </c>
      <c r="C198" s="17" t="s">
        <v>21</v>
      </c>
      <c r="D198" s="17" t="s">
        <v>21</v>
      </c>
      <c r="E198" s="11">
        <f t="shared" ref="E198" si="574">J198+O198+T198+Y198+AD198+AI198+AN198+AS198+AX198+BC198</f>
        <v>51416.800000000003</v>
      </c>
      <c r="F198" s="11">
        <f t="shared" ref="F198" si="575">K198+P198+U198+Z198+AE198+AJ198+AO198+AT198+AY198+BD198</f>
        <v>0</v>
      </c>
      <c r="G198" s="11">
        <f t="shared" ref="G198" si="576">L198+Q198+V198+AA198+AF198+AK198+AP198+AU198+AZ198+BE198</f>
        <v>0</v>
      </c>
      <c r="H198" s="11">
        <f t="shared" ref="H198" si="577">M198+R198+W198+AB198+AG198+AL198+AQ198+AV198+BA198+BF198</f>
        <v>51416.800000000003</v>
      </c>
      <c r="I198" s="11">
        <f t="shared" ref="I198" si="578">N198+S198+X198+AC198+AH198+AM198+AR198+AW198+BB198+BG198</f>
        <v>0</v>
      </c>
      <c r="J198" s="38">
        <f t="shared" ref="J198" si="579">M198</f>
        <v>0</v>
      </c>
      <c r="K198" s="24"/>
      <c r="L198" s="24">
        <v>0</v>
      </c>
      <c r="M198" s="43">
        <v>0</v>
      </c>
      <c r="N198" s="24">
        <v>0</v>
      </c>
      <c r="O198" s="38">
        <f t="shared" ref="O198" si="580">R198</f>
        <v>0</v>
      </c>
      <c r="P198" s="39"/>
      <c r="Q198" s="39">
        <v>0</v>
      </c>
      <c r="R198" s="43">
        <v>0</v>
      </c>
      <c r="S198" s="39">
        <v>0</v>
      </c>
      <c r="T198" s="38">
        <f t="shared" ref="T198" si="581">W198</f>
        <v>0</v>
      </c>
      <c r="U198" s="39"/>
      <c r="V198" s="53">
        <v>0</v>
      </c>
      <c r="W198" s="53">
        <v>0</v>
      </c>
      <c r="X198" s="54">
        <v>0</v>
      </c>
      <c r="Y198" s="38">
        <f t="shared" ref="Y198" si="582">AB198</f>
        <v>11416.8</v>
      </c>
      <c r="Z198" s="39"/>
      <c r="AA198" s="39">
        <v>0</v>
      </c>
      <c r="AB198" s="104">
        <f>20000-8583.2</f>
        <v>11416.8</v>
      </c>
      <c r="AC198" s="39">
        <v>0</v>
      </c>
      <c r="AD198" s="38">
        <f t="shared" ref="AD198" si="583">AG198</f>
        <v>20000</v>
      </c>
      <c r="AE198" s="39"/>
      <c r="AF198" s="39">
        <v>0</v>
      </c>
      <c r="AG198" s="42">
        <v>20000</v>
      </c>
      <c r="AH198" s="39">
        <v>0</v>
      </c>
      <c r="AI198" s="38">
        <f t="shared" ref="AI198" si="584">AL198</f>
        <v>20000</v>
      </c>
      <c r="AJ198" s="39"/>
      <c r="AK198" s="39">
        <v>0</v>
      </c>
      <c r="AL198" s="42">
        <v>20000</v>
      </c>
      <c r="AM198" s="39">
        <v>0</v>
      </c>
      <c r="AN198" s="38">
        <f t="shared" ref="AN198" si="585">AQ198</f>
        <v>0</v>
      </c>
      <c r="AO198" s="39"/>
      <c r="AP198" s="39">
        <v>0</v>
      </c>
      <c r="AQ198" s="39">
        <v>0</v>
      </c>
      <c r="AR198" s="39">
        <v>0</v>
      </c>
      <c r="AS198" s="38">
        <f t="shared" ref="AS198" si="586">AV198</f>
        <v>0</v>
      </c>
      <c r="AT198" s="39"/>
      <c r="AU198" s="39">
        <v>0</v>
      </c>
      <c r="AV198" s="39">
        <v>0</v>
      </c>
      <c r="AW198" s="39">
        <v>0</v>
      </c>
      <c r="AX198" s="38">
        <f t="shared" ref="AX198" si="587">BA198</f>
        <v>0</v>
      </c>
      <c r="AY198" s="39"/>
      <c r="AZ198" s="39">
        <v>0</v>
      </c>
      <c r="BA198" s="39">
        <v>0</v>
      </c>
      <c r="BB198" s="39">
        <v>0</v>
      </c>
      <c r="BC198" s="38">
        <f t="shared" ref="BC198" si="588">BF198</f>
        <v>0</v>
      </c>
      <c r="BD198" s="39"/>
      <c r="BE198" s="39">
        <v>0</v>
      </c>
      <c r="BF198" s="39">
        <v>0</v>
      </c>
      <c r="BG198" s="39">
        <v>0</v>
      </c>
    </row>
    <row r="199" spans="1:59" ht="63" x14ac:dyDescent="0.25">
      <c r="A199" s="80" t="s">
        <v>391</v>
      </c>
      <c r="B199" s="103" t="s">
        <v>399</v>
      </c>
      <c r="C199" s="25" t="s">
        <v>21</v>
      </c>
      <c r="D199" s="17" t="s">
        <v>400</v>
      </c>
      <c r="E199" s="11">
        <f t="shared" ref="E199:E205" si="589">J199+O199+T199+Y199+AD199+AI199+AN199+AS199+AX199+BC199</f>
        <v>1998.7</v>
      </c>
      <c r="F199" s="11">
        <f t="shared" ref="F199:F205" si="590">K199+P199+U199+Z199+AE199+AJ199+AO199+AT199+AY199+BD199</f>
        <v>0</v>
      </c>
      <c r="G199" s="11">
        <f t="shared" ref="G199:G205" si="591">L199+Q199+V199+AA199+AF199+AK199+AP199+AU199+AZ199+BE199</f>
        <v>0</v>
      </c>
      <c r="H199" s="11">
        <f t="shared" ref="H199:H205" si="592">M199+R199+W199+AB199+AG199+AL199+AQ199+AV199+BA199+BF199</f>
        <v>1998.7</v>
      </c>
      <c r="I199" s="11">
        <f t="shared" ref="I199:I205" si="593">N199+S199+X199+AC199+AH199+AM199+AR199+AW199+BB199+BG199</f>
        <v>0</v>
      </c>
      <c r="J199" s="38">
        <f t="shared" ref="J199:J205" si="594">M199</f>
        <v>0</v>
      </c>
      <c r="K199" s="24"/>
      <c r="L199" s="24">
        <v>0</v>
      </c>
      <c r="M199" s="43">
        <v>0</v>
      </c>
      <c r="N199" s="24">
        <v>0</v>
      </c>
      <c r="O199" s="38">
        <f t="shared" ref="O199:O205" si="595">R199</f>
        <v>0</v>
      </c>
      <c r="P199" s="39"/>
      <c r="Q199" s="39">
        <v>0</v>
      </c>
      <c r="R199" s="43">
        <v>0</v>
      </c>
      <c r="S199" s="39">
        <v>0</v>
      </c>
      <c r="T199" s="38">
        <f t="shared" ref="T199:T205" si="596">W199</f>
        <v>0</v>
      </c>
      <c r="U199" s="39"/>
      <c r="V199" s="53">
        <v>0</v>
      </c>
      <c r="W199" s="53">
        <v>0</v>
      </c>
      <c r="X199" s="54">
        <v>0</v>
      </c>
      <c r="Y199" s="106">
        <f t="shared" ref="Y199:Y205" si="597">AB199</f>
        <v>1998.7</v>
      </c>
      <c r="Z199" s="39"/>
      <c r="AA199" s="53">
        <v>0</v>
      </c>
      <c r="AB199" s="56">
        <v>1998.7</v>
      </c>
      <c r="AC199" s="54">
        <v>0</v>
      </c>
      <c r="AD199" s="38">
        <f t="shared" ref="AD199:AD205" si="598">AG199</f>
        <v>0</v>
      </c>
      <c r="AE199" s="39"/>
      <c r="AF199" s="39">
        <v>0</v>
      </c>
      <c r="AG199" s="39">
        <v>0</v>
      </c>
      <c r="AH199" s="39">
        <v>0</v>
      </c>
      <c r="AI199" s="38">
        <f t="shared" ref="AI199:AI205" si="599">AL199</f>
        <v>0</v>
      </c>
      <c r="AJ199" s="39"/>
      <c r="AK199" s="39">
        <v>0</v>
      </c>
      <c r="AL199" s="39">
        <v>0</v>
      </c>
      <c r="AM199" s="39">
        <v>0</v>
      </c>
      <c r="AN199" s="38">
        <f t="shared" ref="AN199:AN205" si="600">AQ199</f>
        <v>0</v>
      </c>
      <c r="AO199" s="39"/>
      <c r="AP199" s="39">
        <v>0</v>
      </c>
      <c r="AQ199" s="39">
        <v>0</v>
      </c>
      <c r="AR199" s="39">
        <v>0</v>
      </c>
      <c r="AS199" s="38">
        <f t="shared" ref="AS199:AS205" si="601">AV199</f>
        <v>0</v>
      </c>
      <c r="AT199" s="39"/>
      <c r="AU199" s="39">
        <v>0</v>
      </c>
      <c r="AV199" s="39">
        <v>0</v>
      </c>
      <c r="AW199" s="39">
        <v>0</v>
      </c>
      <c r="AX199" s="38">
        <f t="shared" ref="AX199:AX205" si="602">BA199</f>
        <v>0</v>
      </c>
      <c r="AY199" s="39"/>
      <c r="AZ199" s="39">
        <v>0</v>
      </c>
      <c r="BA199" s="39">
        <v>0</v>
      </c>
      <c r="BB199" s="39">
        <v>0</v>
      </c>
      <c r="BC199" s="38">
        <f t="shared" ref="BC199:BC205" si="603">BF199</f>
        <v>0</v>
      </c>
      <c r="BD199" s="39"/>
      <c r="BE199" s="39">
        <v>0</v>
      </c>
      <c r="BF199" s="39">
        <v>0</v>
      </c>
      <c r="BG199" s="39">
        <v>0</v>
      </c>
    </row>
    <row r="200" spans="1:59" ht="63" x14ac:dyDescent="0.25">
      <c r="A200" s="80" t="s">
        <v>392</v>
      </c>
      <c r="B200" s="103" t="s">
        <v>404</v>
      </c>
      <c r="C200" s="25" t="s">
        <v>21</v>
      </c>
      <c r="D200" s="17" t="s">
        <v>401</v>
      </c>
      <c r="E200" s="11">
        <f t="shared" si="589"/>
        <v>1948.9</v>
      </c>
      <c r="F200" s="11">
        <f t="shared" si="590"/>
        <v>0</v>
      </c>
      <c r="G200" s="11">
        <f t="shared" si="591"/>
        <v>0</v>
      </c>
      <c r="H200" s="11">
        <f t="shared" si="592"/>
        <v>1948.9</v>
      </c>
      <c r="I200" s="11">
        <f t="shared" si="593"/>
        <v>0</v>
      </c>
      <c r="J200" s="38">
        <f t="shared" si="594"/>
        <v>0</v>
      </c>
      <c r="K200" s="24"/>
      <c r="L200" s="24">
        <v>0</v>
      </c>
      <c r="M200" s="43">
        <v>0</v>
      </c>
      <c r="N200" s="24">
        <v>0</v>
      </c>
      <c r="O200" s="38">
        <f t="shared" si="595"/>
        <v>0</v>
      </c>
      <c r="P200" s="39"/>
      <c r="Q200" s="39">
        <v>0</v>
      </c>
      <c r="R200" s="43">
        <v>0</v>
      </c>
      <c r="S200" s="39">
        <v>0</v>
      </c>
      <c r="T200" s="38">
        <f t="shared" si="596"/>
        <v>0</v>
      </c>
      <c r="U200" s="39"/>
      <c r="V200" s="53">
        <v>0</v>
      </c>
      <c r="W200" s="53">
        <v>0</v>
      </c>
      <c r="X200" s="54">
        <v>0</v>
      </c>
      <c r="Y200" s="106">
        <f t="shared" si="597"/>
        <v>1948.9</v>
      </c>
      <c r="Z200" s="39"/>
      <c r="AA200" s="53">
        <v>0</v>
      </c>
      <c r="AB200" s="105">
        <v>1948.9</v>
      </c>
      <c r="AC200" s="54">
        <v>0</v>
      </c>
      <c r="AD200" s="38">
        <f t="shared" si="598"/>
        <v>0</v>
      </c>
      <c r="AE200" s="39"/>
      <c r="AF200" s="39">
        <v>0</v>
      </c>
      <c r="AG200" s="39">
        <v>0</v>
      </c>
      <c r="AH200" s="39">
        <v>0</v>
      </c>
      <c r="AI200" s="38">
        <f t="shared" si="599"/>
        <v>0</v>
      </c>
      <c r="AJ200" s="39"/>
      <c r="AK200" s="39">
        <v>0</v>
      </c>
      <c r="AL200" s="39">
        <v>0</v>
      </c>
      <c r="AM200" s="39">
        <v>0</v>
      </c>
      <c r="AN200" s="38">
        <f t="shared" si="600"/>
        <v>0</v>
      </c>
      <c r="AO200" s="39"/>
      <c r="AP200" s="39">
        <v>0</v>
      </c>
      <c r="AQ200" s="39">
        <v>0</v>
      </c>
      <c r="AR200" s="39">
        <v>0</v>
      </c>
      <c r="AS200" s="38">
        <f t="shared" si="601"/>
        <v>0</v>
      </c>
      <c r="AT200" s="39"/>
      <c r="AU200" s="39">
        <v>0</v>
      </c>
      <c r="AV200" s="39">
        <v>0</v>
      </c>
      <c r="AW200" s="39">
        <v>0</v>
      </c>
      <c r="AX200" s="38">
        <f t="shared" si="602"/>
        <v>0</v>
      </c>
      <c r="AY200" s="39"/>
      <c r="AZ200" s="39">
        <v>0</v>
      </c>
      <c r="BA200" s="39">
        <v>0</v>
      </c>
      <c r="BB200" s="39">
        <v>0</v>
      </c>
      <c r="BC200" s="38">
        <f t="shared" si="603"/>
        <v>0</v>
      </c>
      <c r="BD200" s="39"/>
      <c r="BE200" s="39">
        <v>0</v>
      </c>
      <c r="BF200" s="39">
        <v>0</v>
      </c>
      <c r="BG200" s="39">
        <v>0</v>
      </c>
    </row>
    <row r="201" spans="1:59" ht="63" x14ac:dyDescent="0.25">
      <c r="A201" s="80" t="s">
        <v>393</v>
      </c>
      <c r="B201" s="103" t="s">
        <v>402</v>
      </c>
      <c r="C201" s="25" t="s">
        <v>21</v>
      </c>
      <c r="D201" s="17" t="s">
        <v>403</v>
      </c>
      <c r="E201" s="11">
        <f t="shared" si="589"/>
        <v>959.5</v>
      </c>
      <c r="F201" s="11">
        <f t="shared" si="590"/>
        <v>0</v>
      </c>
      <c r="G201" s="11">
        <f t="shared" si="591"/>
        <v>0</v>
      </c>
      <c r="H201" s="11">
        <f t="shared" si="592"/>
        <v>959.5</v>
      </c>
      <c r="I201" s="11">
        <f t="shared" si="593"/>
        <v>0</v>
      </c>
      <c r="J201" s="38">
        <f t="shared" si="594"/>
        <v>0</v>
      </c>
      <c r="K201" s="24"/>
      <c r="L201" s="24">
        <v>0</v>
      </c>
      <c r="M201" s="43">
        <v>0</v>
      </c>
      <c r="N201" s="24">
        <v>0</v>
      </c>
      <c r="O201" s="38">
        <f t="shared" si="595"/>
        <v>0</v>
      </c>
      <c r="P201" s="39"/>
      <c r="Q201" s="39">
        <v>0</v>
      </c>
      <c r="R201" s="43">
        <v>0</v>
      </c>
      <c r="S201" s="39">
        <v>0</v>
      </c>
      <c r="T201" s="38">
        <f t="shared" si="596"/>
        <v>0</v>
      </c>
      <c r="U201" s="39"/>
      <c r="V201" s="53">
        <v>0</v>
      </c>
      <c r="W201" s="53">
        <v>0</v>
      </c>
      <c r="X201" s="54">
        <v>0</v>
      </c>
      <c r="Y201" s="106">
        <f t="shared" si="597"/>
        <v>959.5</v>
      </c>
      <c r="Z201" s="39"/>
      <c r="AA201" s="53">
        <v>0</v>
      </c>
      <c r="AB201" s="105">
        <v>959.5</v>
      </c>
      <c r="AC201" s="54">
        <v>0</v>
      </c>
      <c r="AD201" s="38">
        <f t="shared" si="598"/>
        <v>0</v>
      </c>
      <c r="AE201" s="39"/>
      <c r="AF201" s="39">
        <v>0</v>
      </c>
      <c r="AG201" s="39">
        <v>0</v>
      </c>
      <c r="AH201" s="39">
        <v>0</v>
      </c>
      <c r="AI201" s="38">
        <f t="shared" si="599"/>
        <v>0</v>
      </c>
      <c r="AJ201" s="39"/>
      <c r="AK201" s="39">
        <v>0</v>
      </c>
      <c r="AL201" s="39">
        <v>0</v>
      </c>
      <c r="AM201" s="39">
        <v>0</v>
      </c>
      <c r="AN201" s="38">
        <f t="shared" si="600"/>
        <v>0</v>
      </c>
      <c r="AO201" s="39"/>
      <c r="AP201" s="39">
        <v>0</v>
      </c>
      <c r="AQ201" s="39">
        <v>0</v>
      </c>
      <c r="AR201" s="39">
        <v>0</v>
      </c>
      <c r="AS201" s="38">
        <f t="shared" si="601"/>
        <v>0</v>
      </c>
      <c r="AT201" s="39"/>
      <c r="AU201" s="39">
        <v>0</v>
      </c>
      <c r="AV201" s="39">
        <v>0</v>
      </c>
      <c r="AW201" s="39">
        <v>0</v>
      </c>
      <c r="AX201" s="38">
        <f t="shared" si="602"/>
        <v>0</v>
      </c>
      <c r="AY201" s="39"/>
      <c r="AZ201" s="39">
        <v>0</v>
      </c>
      <c r="BA201" s="39">
        <v>0</v>
      </c>
      <c r="BB201" s="39">
        <v>0</v>
      </c>
      <c r="BC201" s="38">
        <f t="shared" si="603"/>
        <v>0</v>
      </c>
      <c r="BD201" s="39"/>
      <c r="BE201" s="39">
        <v>0</v>
      </c>
      <c r="BF201" s="39">
        <v>0</v>
      </c>
      <c r="BG201" s="39">
        <v>0</v>
      </c>
    </row>
    <row r="202" spans="1:59" ht="63" x14ac:dyDescent="0.25">
      <c r="A202" s="80" t="s">
        <v>394</v>
      </c>
      <c r="B202" s="103" t="s">
        <v>405</v>
      </c>
      <c r="C202" s="25" t="s">
        <v>21</v>
      </c>
      <c r="D202" s="17" t="s">
        <v>406</v>
      </c>
      <c r="E202" s="11">
        <f t="shared" si="589"/>
        <v>1560</v>
      </c>
      <c r="F202" s="11">
        <f t="shared" si="590"/>
        <v>0</v>
      </c>
      <c r="G202" s="11">
        <f t="shared" si="591"/>
        <v>0</v>
      </c>
      <c r="H202" s="11">
        <f t="shared" si="592"/>
        <v>1560</v>
      </c>
      <c r="I202" s="11">
        <f t="shared" si="593"/>
        <v>0</v>
      </c>
      <c r="J202" s="38">
        <f t="shared" si="594"/>
        <v>0</v>
      </c>
      <c r="K202" s="24"/>
      <c r="L202" s="24">
        <v>0</v>
      </c>
      <c r="M202" s="43">
        <v>0</v>
      </c>
      <c r="N202" s="24">
        <v>0</v>
      </c>
      <c r="O202" s="38">
        <f t="shared" si="595"/>
        <v>0</v>
      </c>
      <c r="P202" s="39"/>
      <c r="Q202" s="39">
        <v>0</v>
      </c>
      <c r="R202" s="43">
        <v>0</v>
      </c>
      <c r="S202" s="39">
        <v>0</v>
      </c>
      <c r="T202" s="38">
        <f t="shared" si="596"/>
        <v>0</v>
      </c>
      <c r="U202" s="39"/>
      <c r="V202" s="53">
        <v>0</v>
      </c>
      <c r="W202" s="53">
        <v>0</v>
      </c>
      <c r="X202" s="54">
        <v>0</v>
      </c>
      <c r="Y202" s="106">
        <f t="shared" si="597"/>
        <v>1560</v>
      </c>
      <c r="Z202" s="39"/>
      <c r="AA202" s="53">
        <v>0</v>
      </c>
      <c r="AB202" s="105">
        <v>1560</v>
      </c>
      <c r="AC202" s="54">
        <v>0</v>
      </c>
      <c r="AD202" s="38">
        <f t="shared" si="598"/>
        <v>0</v>
      </c>
      <c r="AE202" s="39"/>
      <c r="AF202" s="39">
        <v>0</v>
      </c>
      <c r="AG202" s="39">
        <v>0</v>
      </c>
      <c r="AH202" s="39">
        <v>0</v>
      </c>
      <c r="AI202" s="38">
        <f t="shared" si="599"/>
        <v>0</v>
      </c>
      <c r="AJ202" s="39"/>
      <c r="AK202" s="39">
        <v>0</v>
      </c>
      <c r="AL202" s="39">
        <v>0</v>
      </c>
      <c r="AM202" s="39">
        <v>0</v>
      </c>
      <c r="AN202" s="38">
        <f t="shared" si="600"/>
        <v>0</v>
      </c>
      <c r="AO202" s="39"/>
      <c r="AP202" s="39">
        <v>0</v>
      </c>
      <c r="AQ202" s="39">
        <v>0</v>
      </c>
      <c r="AR202" s="39">
        <v>0</v>
      </c>
      <c r="AS202" s="38">
        <f t="shared" si="601"/>
        <v>0</v>
      </c>
      <c r="AT202" s="39"/>
      <c r="AU202" s="39">
        <v>0</v>
      </c>
      <c r="AV202" s="39">
        <v>0</v>
      </c>
      <c r="AW202" s="39">
        <v>0</v>
      </c>
      <c r="AX202" s="38">
        <f t="shared" si="602"/>
        <v>0</v>
      </c>
      <c r="AY202" s="39"/>
      <c r="AZ202" s="39">
        <v>0</v>
      </c>
      <c r="BA202" s="39">
        <v>0</v>
      </c>
      <c r="BB202" s="39">
        <v>0</v>
      </c>
      <c r="BC202" s="38">
        <f t="shared" si="603"/>
        <v>0</v>
      </c>
      <c r="BD202" s="39"/>
      <c r="BE202" s="39">
        <v>0</v>
      </c>
      <c r="BF202" s="39">
        <v>0</v>
      </c>
      <c r="BG202" s="39">
        <v>0</v>
      </c>
    </row>
    <row r="203" spans="1:59" ht="63" x14ac:dyDescent="0.25">
      <c r="A203" s="80" t="s">
        <v>395</v>
      </c>
      <c r="B203" s="103" t="s">
        <v>398</v>
      </c>
      <c r="C203" s="25" t="s">
        <v>21</v>
      </c>
      <c r="D203" s="17" t="s">
        <v>407</v>
      </c>
      <c r="E203" s="11">
        <f t="shared" si="589"/>
        <v>1186.7</v>
      </c>
      <c r="F203" s="11">
        <f t="shared" si="590"/>
        <v>0</v>
      </c>
      <c r="G203" s="11">
        <f t="shared" si="591"/>
        <v>0</v>
      </c>
      <c r="H203" s="11">
        <f t="shared" si="592"/>
        <v>1186.7</v>
      </c>
      <c r="I203" s="11">
        <f t="shared" si="593"/>
        <v>0</v>
      </c>
      <c r="J203" s="38">
        <f t="shared" si="594"/>
        <v>0</v>
      </c>
      <c r="K203" s="24"/>
      <c r="L203" s="24">
        <v>0</v>
      </c>
      <c r="M203" s="43">
        <v>0</v>
      </c>
      <c r="N203" s="24">
        <v>0</v>
      </c>
      <c r="O203" s="38">
        <f t="shared" si="595"/>
        <v>0</v>
      </c>
      <c r="P203" s="39"/>
      <c r="Q203" s="39">
        <v>0</v>
      </c>
      <c r="R203" s="43">
        <v>0</v>
      </c>
      <c r="S203" s="39">
        <v>0</v>
      </c>
      <c r="T203" s="38">
        <f t="shared" si="596"/>
        <v>0</v>
      </c>
      <c r="U203" s="39"/>
      <c r="V203" s="53">
        <v>0</v>
      </c>
      <c r="W203" s="53">
        <v>0</v>
      </c>
      <c r="X203" s="54">
        <v>0</v>
      </c>
      <c r="Y203" s="106">
        <f t="shared" si="597"/>
        <v>1186.7</v>
      </c>
      <c r="Z203" s="39"/>
      <c r="AA203" s="53">
        <v>0</v>
      </c>
      <c r="AB203" s="105">
        <v>1186.7</v>
      </c>
      <c r="AC203" s="54">
        <v>0</v>
      </c>
      <c r="AD203" s="38">
        <f t="shared" si="598"/>
        <v>0</v>
      </c>
      <c r="AE203" s="39"/>
      <c r="AF203" s="39">
        <v>0</v>
      </c>
      <c r="AG203" s="39">
        <v>0</v>
      </c>
      <c r="AH203" s="39">
        <v>0</v>
      </c>
      <c r="AI203" s="38">
        <f t="shared" si="599"/>
        <v>0</v>
      </c>
      <c r="AJ203" s="39"/>
      <c r="AK203" s="39">
        <v>0</v>
      </c>
      <c r="AL203" s="39">
        <v>0</v>
      </c>
      <c r="AM203" s="39">
        <v>0</v>
      </c>
      <c r="AN203" s="38">
        <f t="shared" si="600"/>
        <v>0</v>
      </c>
      <c r="AO203" s="39"/>
      <c r="AP203" s="39">
        <v>0</v>
      </c>
      <c r="AQ203" s="39">
        <v>0</v>
      </c>
      <c r="AR203" s="39">
        <v>0</v>
      </c>
      <c r="AS203" s="38">
        <f t="shared" si="601"/>
        <v>0</v>
      </c>
      <c r="AT203" s="39"/>
      <c r="AU203" s="39">
        <v>0</v>
      </c>
      <c r="AV203" s="39">
        <v>0</v>
      </c>
      <c r="AW203" s="39">
        <v>0</v>
      </c>
      <c r="AX203" s="38">
        <f t="shared" si="602"/>
        <v>0</v>
      </c>
      <c r="AY203" s="39"/>
      <c r="AZ203" s="39">
        <v>0</v>
      </c>
      <c r="BA203" s="39">
        <v>0</v>
      </c>
      <c r="BB203" s="39">
        <v>0</v>
      </c>
      <c r="BC203" s="38">
        <f t="shared" si="603"/>
        <v>0</v>
      </c>
      <c r="BD203" s="39"/>
      <c r="BE203" s="39">
        <v>0</v>
      </c>
      <c r="BF203" s="39">
        <v>0</v>
      </c>
      <c r="BG203" s="39">
        <v>0</v>
      </c>
    </row>
    <row r="204" spans="1:59" ht="63" x14ac:dyDescent="0.25">
      <c r="A204" s="80" t="s">
        <v>396</v>
      </c>
      <c r="B204" s="103" t="s">
        <v>410</v>
      </c>
      <c r="C204" s="25" t="s">
        <v>21</v>
      </c>
      <c r="D204" s="17" t="s">
        <v>408</v>
      </c>
      <c r="E204" s="11">
        <f t="shared" si="589"/>
        <v>437.4</v>
      </c>
      <c r="F204" s="11">
        <f t="shared" si="590"/>
        <v>0</v>
      </c>
      <c r="G204" s="11">
        <f t="shared" si="591"/>
        <v>0</v>
      </c>
      <c r="H204" s="11">
        <f t="shared" si="592"/>
        <v>437.4</v>
      </c>
      <c r="I204" s="11">
        <f t="shared" si="593"/>
        <v>0</v>
      </c>
      <c r="J204" s="38">
        <f t="shared" si="594"/>
        <v>0</v>
      </c>
      <c r="K204" s="24"/>
      <c r="L204" s="24">
        <v>0</v>
      </c>
      <c r="M204" s="43">
        <v>0</v>
      </c>
      <c r="N204" s="24">
        <v>0</v>
      </c>
      <c r="O204" s="38">
        <f t="shared" si="595"/>
        <v>0</v>
      </c>
      <c r="P204" s="39"/>
      <c r="Q204" s="39">
        <v>0</v>
      </c>
      <c r="R204" s="43">
        <v>0</v>
      </c>
      <c r="S204" s="39">
        <v>0</v>
      </c>
      <c r="T204" s="38">
        <f t="shared" si="596"/>
        <v>0</v>
      </c>
      <c r="U204" s="39"/>
      <c r="V204" s="53">
        <v>0</v>
      </c>
      <c r="W204" s="53">
        <v>0</v>
      </c>
      <c r="X204" s="54">
        <v>0</v>
      </c>
      <c r="Y204" s="106">
        <f t="shared" si="597"/>
        <v>437.4</v>
      </c>
      <c r="Z204" s="39"/>
      <c r="AA204" s="53">
        <v>0</v>
      </c>
      <c r="AB204" s="105">
        <v>437.4</v>
      </c>
      <c r="AC204" s="54">
        <v>0</v>
      </c>
      <c r="AD204" s="38">
        <f t="shared" si="598"/>
        <v>0</v>
      </c>
      <c r="AE204" s="39"/>
      <c r="AF204" s="39">
        <v>0</v>
      </c>
      <c r="AG204" s="39">
        <v>0</v>
      </c>
      <c r="AH204" s="39">
        <v>0</v>
      </c>
      <c r="AI204" s="38">
        <f t="shared" si="599"/>
        <v>0</v>
      </c>
      <c r="AJ204" s="39"/>
      <c r="AK204" s="39">
        <v>0</v>
      </c>
      <c r="AL204" s="39">
        <v>0</v>
      </c>
      <c r="AM204" s="39">
        <v>0</v>
      </c>
      <c r="AN204" s="38">
        <f t="shared" si="600"/>
        <v>0</v>
      </c>
      <c r="AO204" s="39"/>
      <c r="AP204" s="39">
        <v>0</v>
      </c>
      <c r="AQ204" s="39">
        <v>0</v>
      </c>
      <c r="AR204" s="39">
        <v>0</v>
      </c>
      <c r="AS204" s="38">
        <f t="shared" si="601"/>
        <v>0</v>
      </c>
      <c r="AT204" s="39"/>
      <c r="AU204" s="39">
        <v>0</v>
      </c>
      <c r="AV204" s="39">
        <v>0</v>
      </c>
      <c r="AW204" s="39">
        <v>0</v>
      </c>
      <c r="AX204" s="38">
        <f t="shared" si="602"/>
        <v>0</v>
      </c>
      <c r="AY204" s="39"/>
      <c r="AZ204" s="39">
        <v>0</v>
      </c>
      <c r="BA204" s="39">
        <v>0</v>
      </c>
      <c r="BB204" s="39">
        <v>0</v>
      </c>
      <c r="BC204" s="38">
        <f t="shared" si="603"/>
        <v>0</v>
      </c>
      <c r="BD204" s="39"/>
      <c r="BE204" s="39">
        <v>0</v>
      </c>
      <c r="BF204" s="39">
        <v>0</v>
      </c>
      <c r="BG204" s="39">
        <v>0</v>
      </c>
    </row>
    <row r="205" spans="1:59" ht="63" x14ac:dyDescent="0.25">
      <c r="A205" s="80" t="s">
        <v>397</v>
      </c>
      <c r="B205" s="103" t="s">
        <v>409</v>
      </c>
      <c r="C205" s="25" t="s">
        <v>21</v>
      </c>
      <c r="D205" s="17" t="s">
        <v>411</v>
      </c>
      <c r="E205" s="11">
        <f t="shared" si="589"/>
        <v>492</v>
      </c>
      <c r="F205" s="11">
        <f t="shared" si="590"/>
        <v>0</v>
      </c>
      <c r="G205" s="11">
        <f t="shared" si="591"/>
        <v>0</v>
      </c>
      <c r="H205" s="11">
        <f t="shared" si="592"/>
        <v>492</v>
      </c>
      <c r="I205" s="11">
        <f t="shared" si="593"/>
        <v>0</v>
      </c>
      <c r="J205" s="38">
        <f t="shared" si="594"/>
        <v>0</v>
      </c>
      <c r="K205" s="24"/>
      <c r="L205" s="24">
        <v>0</v>
      </c>
      <c r="M205" s="43">
        <v>0</v>
      </c>
      <c r="N205" s="24">
        <v>0</v>
      </c>
      <c r="O205" s="38">
        <f t="shared" si="595"/>
        <v>0</v>
      </c>
      <c r="P205" s="39"/>
      <c r="Q205" s="39">
        <v>0</v>
      </c>
      <c r="R205" s="43">
        <v>0</v>
      </c>
      <c r="S205" s="39">
        <v>0</v>
      </c>
      <c r="T205" s="38">
        <f t="shared" si="596"/>
        <v>0</v>
      </c>
      <c r="U205" s="39"/>
      <c r="V205" s="53">
        <v>0</v>
      </c>
      <c r="W205" s="53">
        <v>0</v>
      </c>
      <c r="X205" s="54">
        <v>0</v>
      </c>
      <c r="Y205" s="106">
        <f t="shared" si="597"/>
        <v>492</v>
      </c>
      <c r="Z205" s="39"/>
      <c r="AA205" s="53">
        <v>0</v>
      </c>
      <c r="AB205" s="105">
        <v>492</v>
      </c>
      <c r="AC205" s="54">
        <v>0</v>
      </c>
      <c r="AD205" s="38">
        <f t="shared" si="598"/>
        <v>0</v>
      </c>
      <c r="AE205" s="39"/>
      <c r="AF205" s="39">
        <v>0</v>
      </c>
      <c r="AG205" s="39">
        <v>0</v>
      </c>
      <c r="AH205" s="39">
        <v>0</v>
      </c>
      <c r="AI205" s="38">
        <f t="shared" si="599"/>
        <v>0</v>
      </c>
      <c r="AJ205" s="39"/>
      <c r="AK205" s="39">
        <v>0</v>
      </c>
      <c r="AL205" s="39">
        <v>0</v>
      </c>
      <c r="AM205" s="39">
        <v>0</v>
      </c>
      <c r="AN205" s="38">
        <f t="shared" si="600"/>
        <v>0</v>
      </c>
      <c r="AO205" s="39"/>
      <c r="AP205" s="39">
        <v>0</v>
      </c>
      <c r="AQ205" s="39">
        <v>0</v>
      </c>
      <c r="AR205" s="39">
        <v>0</v>
      </c>
      <c r="AS205" s="38">
        <f t="shared" si="601"/>
        <v>0</v>
      </c>
      <c r="AT205" s="39"/>
      <c r="AU205" s="39">
        <v>0</v>
      </c>
      <c r="AV205" s="39">
        <v>0</v>
      </c>
      <c r="AW205" s="39">
        <v>0</v>
      </c>
      <c r="AX205" s="38">
        <f t="shared" si="602"/>
        <v>0</v>
      </c>
      <c r="AY205" s="39"/>
      <c r="AZ205" s="39">
        <v>0</v>
      </c>
      <c r="BA205" s="39">
        <v>0</v>
      </c>
      <c r="BB205" s="39">
        <v>0</v>
      </c>
      <c r="BC205" s="38">
        <f t="shared" si="603"/>
        <v>0</v>
      </c>
      <c r="BD205" s="39"/>
      <c r="BE205" s="39">
        <v>0</v>
      </c>
      <c r="BF205" s="39">
        <v>0</v>
      </c>
      <c r="BG205" s="39">
        <v>0</v>
      </c>
    </row>
  </sheetData>
  <dataConsolidate/>
  <mergeCells count="61">
    <mergeCell ref="B170:D170"/>
    <mergeCell ref="B161:D161"/>
    <mergeCell ref="B77:D77"/>
    <mergeCell ref="B93:D93"/>
    <mergeCell ref="B24:D24"/>
    <mergeCell ref="B146:D146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58:D58"/>
    <mergeCell ref="B37:D37"/>
    <mergeCell ref="B5:B8"/>
    <mergeCell ref="C5:C8"/>
    <mergeCell ref="D5:D8"/>
    <mergeCell ref="B12:D12"/>
    <mergeCell ref="B14:D14"/>
    <mergeCell ref="B38:D38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197:D197"/>
    <mergeCell ref="B143:D143"/>
    <mergeCell ref="B132:D132"/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174:D174"/>
    <mergeCell ref="B115:D115"/>
    <mergeCell ref="B130:D130"/>
    <mergeCell ref="B165:D165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2" manualBreakCount="2">
    <brk id="57" max="58" man="1"/>
    <brk id="101" max="58" man="1"/>
  </rowBreaks>
  <colBreaks count="1" manualBreakCount="1">
    <brk id="29" max="2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2023-02-27T08:17:02Z</cp:lastPrinted>
  <dcterms:created xsi:type="dcterms:W3CDTF">2019-10-14T07:16:42Z</dcterms:created>
  <dcterms:modified xsi:type="dcterms:W3CDTF">2024-04-11T13:52:21Z</dcterms:modified>
</cp:coreProperties>
</file>